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lanilha de Preenchimento" sheetId="1" r:id="rId1"/>
    <sheet name="ORÇAMENTO P IMPRESSÃO" sheetId="2" r:id="rId2"/>
    <sheet name="MEMÓRIA DE CÁLCULO P IMPRESSÃO" sheetId="3" r:id="rId3"/>
    <sheet name="APOIO PROP, Coord. e Sec.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9" authorId="0">
      <text>
        <r>
          <rPr>
            <b/>
            <sz val="9"/>
            <color indexed="8"/>
            <rFont val="Tahoma"/>
            <family val="2"/>
          </rPr>
          <t>Prop: Aqui é o campo referente a quantidade de pessoas fazem parte da comissão.</t>
        </r>
      </text>
    </comment>
    <comment ref="G11" authorId="0">
      <text>
        <r>
          <rPr>
            <b/>
            <sz val="9"/>
            <color indexed="8"/>
            <rFont val="Tahoma"/>
            <family val="2"/>
          </rPr>
          <t xml:space="preserve">Prop: Campo opcional, digitar 'sim' inclui o APOIO PROP nos cálculos, digitando 'não' exclui o APOIO PROP.
</t>
        </r>
      </text>
    </comment>
    <comment ref="H9" authorId="0">
      <text>
        <r>
          <rPr>
            <b/>
            <sz val="9"/>
            <color indexed="8"/>
            <rFont val="Tahoma"/>
            <family val="2"/>
          </rPr>
          <t xml:space="preserve">Prop: O quanto cada pessoa da comissão irá receber.
</t>
        </r>
      </text>
    </comment>
  </commentList>
</comments>
</file>

<file path=xl/sharedStrings.xml><?xml version="1.0" encoding="utf-8"?>
<sst xmlns="http://schemas.openxmlformats.org/spreadsheetml/2006/main" count="120" uniqueCount="87">
  <si>
    <t>RECEITAS</t>
  </si>
  <si>
    <t>DESPESAS</t>
  </si>
  <si>
    <t>Nº de inscritos</t>
  </si>
  <si>
    <t>Valor em R$</t>
  </si>
  <si>
    <t>Total em R$</t>
  </si>
  <si>
    <t>Pessoal</t>
  </si>
  <si>
    <t>Carga Horária</t>
  </si>
  <si>
    <t>Valor da Carga Horária em R$</t>
  </si>
  <si>
    <t>Inscrições</t>
  </si>
  <si>
    <t>Doutores</t>
  </si>
  <si>
    <t>Nº previsto de matrículas</t>
  </si>
  <si>
    <t>Nº de Mensalidades</t>
  </si>
  <si>
    <t>Mestres</t>
  </si>
  <si>
    <t>Matriculados</t>
  </si>
  <si>
    <t>Especialistas</t>
  </si>
  <si>
    <t>Valor do Contrato</t>
  </si>
  <si>
    <t>Parcelas</t>
  </si>
  <si>
    <t>Valor Unitário em R$</t>
  </si>
  <si>
    <t>Valor do Convênio</t>
  </si>
  <si>
    <t>Coordenador(a)</t>
  </si>
  <si>
    <t>Secretário(a)</t>
  </si>
  <si>
    <t>TOTAL</t>
  </si>
  <si>
    <r>
      <rPr>
        <sz val="11"/>
        <color indexed="8"/>
        <rFont val="Calibri"/>
        <family val="2"/>
      </rPr>
      <t>APOIO PROP (</t>
    </r>
    <r>
      <rPr>
        <b/>
        <sz val="11"/>
        <color indexed="10"/>
        <rFont val="Calibri"/>
        <family val="2"/>
      </rPr>
      <t>opcional</t>
    </r>
    <r>
      <rPr>
        <sz val="11"/>
        <color indexed="8"/>
        <rFont val="Calibri"/>
        <family val="2"/>
      </rPr>
      <t>)</t>
    </r>
  </si>
  <si>
    <t>Deseja incluir o APOIO PROP?</t>
  </si>
  <si>
    <t>SIM</t>
  </si>
  <si>
    <t>TOTAL GERAL de PESSOAL</t>
  </si>
  <si>
    <t>Despesas com Seleção/Inscrição</t>
  </si>
  <si>
    <t>Nº de passagens</t>
  </si>
  <si>
    <t>Valor Unitário de cada passagem</t>
  </si>
  <si>
    <t>Passagens</t>
  </si>
  <si>
    <t>Nº de diárias</t>
  </si>
  <si>
    <t>Valor Unitário de cada diária</t>
  </si>
  <si>
    <t>Diárias</t>
  </si>
  <si>
    <t>Material de Consumo</t>
  </si>
  <si>
    <t>Discriminação</t>
  </si>
  <si>
    <t>Quantidade</t>
  </si>
  <si>
    <t>Valor Unitário</t>
  </si>
  <si>
    <t>(APÓS O PREENCHIMENTO DESTA PLANILHA, IMPRIMIR ORÇAMENTO PARA IMPRESSÃO</t>
  </si>
  <si>
    <t>TOTAL GERAL</t>
  </si>
  <si>
    <t>E MEMÓRIA DE CÁLCULO PARA IMPRESSÃO E ANEXAR AO PROJETO.</t>
  </si>
  <si>
    <t>Serviços em Gerais</t>
  </si>
  <si>
    <t>Projetor multimídia</t>
  </si>
  <si>
    <t>Orçamento da Fundação de Apoio</t>
  </si>
  <si>
    <t>Reserva Técnica de Gerenciamento Financeiro</t>
  </si>
  <si>
    <t>Valores em R$</t>
  </si>
  <si>
    <t>a) Pessoal</t>
  </si>
  <si>
    <t>c) INSS (20%) Banca</t>
  </si>
  <si>
    <t>d) Passagens</t>
  </si>
  <si>
    <t>Contrato (C) (se for o caso)</t>
  </si>
  <si>
    <t>e) Diárias</t>
  </si>
  <si>
    <t>Convênio (C1) (se for o caso)</t>
  </si>
  <si>
    <t>f) Material de Consumo</t>
  </si>
  <si>
    <t>g) Serviços Gerais (xerox, impressão ...)</t>
  </si>
  <si>
    <t>h) Material Permanente</t>
  </si>
  <si>
    <t>i) Pessoa Jurídica</t>
  </si>
  <si>
    <t>Fundação de Apoio</t>
  </si>
  <si>
    <t>INSS (20%)</t>
  </si>
  <si>
    <t>j) Desconto 10% do valor da receita p/ UESPI</t>
  </si>
  <si>
    <t>k) Reserva Técnica (+-10%)</t>
  </si>
  <si>
    <t>Professores</t>
  </si>
  <si>
    <t>Secretário(a) acadêmico</t>
  </si>
  <si>
    <t>b) Passagens:</t>
  </si>
  <si>
    <t xml:space="preserve"> </t>
  </si>
  <si>
    <t>Valor (qtde X valor)</t>
  </si>
  <si>
    <t>c) Diárias:</t>
  </si>
  <si>
    <t>nº de pessoas</t>
  </si>
  <si>
    <t>nº de diárias</t>
  </si>
  <si>
    <t>valor da diárias</t>
  </si>
  <si>
    <t>d) Material de consumo:</t>
  </si>
  <si>
    <t>e) Serviços Gerais (xerox, impressão ...)</t>
  </si>
  <si>
    <t>Equipamentos (discriminar tipo, quantidade, valor)</t>
  </si>
  <si>
    <t>(Despesas geradas com Seleção: Pessoal, Material de Consumo, etc)</t>
  </si>
  <si>
    <t>f) Pessoa Jurídica:</t>
  </si>
  <si>
    <t>g) Desconto para vagas da UESPI (10%)</t>
  </si>
  <si>
    <t>h) g) Desconto 10% do valor da receita p/ UESPI</t>
  </si>
  <si>
    <t>i) Reserva Técnica</t>
  </si>
  <si>
    <t>(Diferença entre as receitas e as despesas)</t>
  </si>
  <si>
    <t>Coordenadores</t>
  </si>
  <si>
    <t>Secretários</t>
  </si>
  <si>
    <t>APOIO PROP</t>
  </si>
  <si>
    <t>Membro</t>
  </si>
  <si>
    <t>Curso de Especialização em: (INSERIR NOME DO CURSO)</t>
  </si>
  <si>
    <t>e) Material permanente</t>
  </si>
  <si>
    <t>Material Permanente</t>
  </si>
  <si>
    <t>Microcomputador</t>
  </si>
  <si>
    <t>b) Despesas com Seleção/Inscrição</t>
  </si>
  <si>
    <t>Coordenador Banca de Seleção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</si>
</sst>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[$R$-416]\ * #,##0.00_-;\-[$R$-416]\ * #,##0.00_-;_-[$R$-416]\ * \-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Tahom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 vertical="center"/>
      <protection hidden="1" locked="0"/>
    </xf>
    <xf numFmtId="164" fontId="0" fillId="33" borderId="10" xfId="62" applyFont="1" applyFill="1" applyBorder="1" applyAlignment="1" applyProtection="1">
      <alignment/>
      <protection hidden="1"/>
    </xf>
    <xf numFmtId="164" fontId="0" fillId="0" borderId="11" xfId="62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left" indent="1"/>
      <protection hidden="1"/>
    </xf>
    <xf numFmtId="164" fontId="0" fillId="34" borderId="10" xfId="62" applyFont="1" applyFill="1" applyBorder="1" applyAlignment="1" applyProtection="1">
      <alignment horizontal="center" vertical="center"/>
      <protection hidden="1" locked="0"/>
    </xf>
    <xf numFmtId="0" fontId="0" fillId="33" borderId="0" xfId="0" applyFont="1" applyFill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left" vertical="center" indent="1"/>
      <protection hidden="1"/>
    </xf>
    <xf numFmtId="0" fontId="0" fillId="34" borderId="10" xfId="62" applyNumberFormat="1" applyFont="1" applyFill="1" applyBorder="1" applyAlignment="1" applyProtection="1">
      <alignment horizontal="center" vertical="center"/>
      <protection hidden="1" locked="0"/>
    </xf>
    <xf numFmtId="164" fontId="0" fillId="34" borderId="10" xfId="62" applyFont="1" applyFill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center" vertical="center"/>
      <protection hidden="1" locked="0"/>
    </xf>
    <xf numFmtId="164" fontId="0" fillId="0" borderId="10" xfId="62" applyNumberFormat="1" applyFont="1" applyFill="1" applyBorder="1" applyAlignment="1" applyProtection="1">
      <alignment/>
      <protection hidden="1"/>
    </xf>
    <xf numFmtId="164" fontId="0" fillId="0" borderId="10" xfId="62" applyFont="1" applyFill="1" applyBorder="1" applyAlignment="1" applyProtection="1">
      <alignment/>
      <protection hidden="1"/>
    </xf>
    <xf numFmtId="164" fontId="0" fillId="33" borderId="0" xfId="0" applyNumberForma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 locked="0"/>
    </xf>
    <xf numFmtId="0" fontId="3" fillId="33" borderId="13" xfId="0" applyFont="1" applyFill="1" applyBorder="1" applyAlignment="1" applyProtection="1">
      <alignment/>
      <protection hidden="1"/>
    </xf>
    <xf numFmtId="164" fontId="3" fillId="33" borderId="13" xfId="0" applyNumberFormat="1" applyFont="1" applyFill="1" applyBorder="1" applyAlignment="1" applyProtection="1">
      <alignment/>
      <protection hidden="1"/>
    </xf>
    <xf numFmtId="164" fontId="3" fillId="33" borderId="10" xfId="0" applyNumberFormat="1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164" fontId="0" fillId="33" borderId="10" xfId="0" applyNumberFormat="1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164" fontId="3" fillId="33" borderId="0" xfId="0" applyNumberFormat="1" applyFont="1" applyFill="1" applyBorder="1" applyAlignment="1" applyProtection="1">
      <alignment/>
      <protection hidden="1"/>
    </xf>
    <xf numFmtId="164" fontId="3" fillId="33" borderId="10" xfId="0" applyNumberFormat="1" applyFont="1" applyFill="1" applyBorder="1" applyAlignment="1" applyProtection="1">
      <alignment horizontal="center"/>
      <protection hidden="1"/>
    </xf>
    <xf numFmtId="9" fontId="0" fillId="33" borderId="15" xfId="50" applyFill="1" applyBorder="1" applyAlignment="1" applyProtection="1">
      <alignment horizontal="center"/>
      <protection hidden="1"/>
    </xf>
    <xf numFmtId="164" fontId="0" fillId="33" borderId="10" xfId="0" applyNumberForma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164" fontId="0" fillId="33" borderId="12" xfId="0" applyNumberForma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8" fillId="0" borderId="0" xfId="62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0" fillId="0" borderId="13" xfId="0" applyNumberFormat="1" applyFont="1" applyBorder="1" applyAlignment="1" applyProtection="1">
      <alignment horizontal="left" vertical="center"/>
      <protection hidden="1"/>
    </xf>
    <xf numFmtId="164" fontId="10" fillId="0" borderId="13" xfId="62" applyFont="1" applyFill="1" applyBorder="1" applyAlignment="1" applyProtection="1">
      <alignment vertical="center"/>
      <protection hidden="1"/>
    </xf>
    <xf numFmtId="164" fontId="10" fillId="0" borderId="13" xfId="62" applyFont="1" applyFill="1" applyBorder="1" applyAlignment="1" applyProtection="1">
      <alignment horizontal="right" vertical="center"/>
      <protection hidden="1"/>
    </xf>
    <xf numFmtId="0" fontId="10" fillId="0" borderId="18" xfId="0" applyNumberFormat="1" applyFont="1" applyBorder="1" applyAlignment="1" applyProtection="1">
      <alignment horizontal="left" vertical="center"/>
      <protection hidden="1"/>
    </xf>
    <xf numFmtId="164" fontId="10" fillId="0" borderId="18" xfId="62" applyFont="1" applyFill="1" applyBorder="1" applyAlignment="1" applyProtection="1">
      <alignment vertical="center"/>
      <protection hidden="1"/>
    </xf>
    <xf numFmtId="164" fontId="10" fillId="0" borderId="18" xfId="62" applyFont="1" applyFill="1" applyBorder="1" applyAlignment="1" applyProtection="1">
      <alignment horizontal="right" vertical="center"/>
      <protection hidden="1"/>
    </xf>
    <xf numFmtId="0" fontId="10" fillId="0" borderId="18" xfId="0" applyNumberFormat="1" applyFont="1" applyBorder="1" applyAlignment="1" applyProtection="1">
      <alignment horizontal="left" vertical="center" indent="1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164" fontId="10" fillId="0" borderId="14" xfId="62" applyFont="1" applyFill="1" applyBorder="1" applyAlignment="1" applyProtection="1">
      <alignment vertical="center"/>
      <protection hidden="1"/>
    </xf>
    <xf numFmtId="164" fontId="10" fillId="0" borderId="14" xfId="62" applyFont="1" applyFill="1" applyBorder="1" applyAlignment="1" applyProtection="1">
      <alignment horizontal="right" vertical="center"/>
      <protection hidden="1"/>
    </xf>
    <xf numFmtId="164" fontId="9" fillId="0" borderId="10" xfId="62" applyFont="1" applyFill="1" applyBorder="1" applyAlignment="1" applyProtection="1">
      <alignment vertical="center"/>
      <protection hidden="1"/>
    </xf>
    <xf numFmtId="164" fontId="9" fillId="0" borderId="10" xfId="62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/>
      <protection hidden="1"/>
    </xf>
    <xf numFmtId="164" fontId="9" fillId="0" borderId="11" xfId="62" applyFont="1" applyFill="1" applyBorder="1" applyAlignment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164" fontId="10" fillId="0" borderId="11" xfId="62" applyFont="1" applyFill="1" applyBorder="1" applyAlignment="1" applyProtection="1">
      <alignment/>
      <protection hidden="1"/>
    </xf>
    <xf numFmtId="0" fontId="10" fillId="0" borderId="20" xfId="0" applyNumberFormat="1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hidden="1"/>
    </xf>
    <xf numFmtId="164" fontId="11" fillId="0" borderId="11" xfId="62" applyFont="1" applyFill="1" applyBorder="1" applyAlignment="1" applyProtection="1">
      <alignment/>
      <protection hidden="1"/>
    </xf>
    <xf numFmtId="164" fontId="9" fillId="0" borderId="11" xfId="0" applyNumberFormat="1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/>
      <protection hidden="1" locked="0"/>
    </xf>
    <xf numFmtId="0" fontId="10" fillId="0" borderId="11" xfId="62" applyNumberFormat="1" applyFont="1" applyFill="1" applyBorder="1" applyAlignment="1" applyProtection="1">
      <alignment/>
      <protection hidden="1" locked="0"/>
    </xf>
    <xf numFmtId="164" fontId="10" fillId="0" borderId="11" xfId="0" applyNumberFormat="1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hidden="1" locked="0"/>
    </xf>
    <xf numFmtId="0" fontId="9" fillId="0" borderId="20" xfId="0" applyFont="1" applyBorder="1" applyAlignment="1" applyProtection="1">
      <alignment/>
      <protection hidden="1" locked="0"/>
    </xf>
    <xf numFmtId="165" fontId="10" fillId="0" borderId="11" xfId="0" applyNumberFormat="1" applyFont="1" applyBorder="1" applyAlignment="1" applyProtection="1">
      <alignment/>
      <protection hidden="1" locked="0"/>
    </xf>
    <xf numFmtId="0" fontId="10" fillId="0" borderId="20" xfId="0" applyNumberFormat="1" applyFont="1" applyBorder="1" applyAlignment="1" applyProtection="1">
      <alignment horizontal="left" vertical="center" indent="1"/>
      <protection hidden="1"/>
    </xf>
    <xf numFmtId="0" fontId="12" fillId="0" borderId="21" xfId="0" applyFont="1" applyBorder="1" applyAlignment="1" applyProtection="1">
      <alignment/>
      <protection hidden="1"/>
    </xf>
    <xf numFmtId="164" fontId="12" fillId="0" borderId="22" xfId="0" applyNumberFormat="1" applyFont="1" applyBorder="1" applyAlignment="1" applyProtection="1">
      <alignment/>
      <protection hidden="1"/>
    </xf>
    <xf numFmtId="164" fontId="0" fillId="0" borderId="0" xfId="0" applyNumberFormat="1" applyAlignment="1">
      <alignment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/>
      <protection hidden="1"/>
    </xf>
    <xf numFmtId="0" fontId="9" fillId="0" borderId="14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47625</xdr:rowOff>
    </xdr:from>
    <xdr:to>
      <xdr:col>3</xdr:col>
      <xdr:colOff>800100</xdr:colOff>
      <xdr:row>25</xdr:row>
      <xdr:rowOff>76200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1000" y="1809750"/>
          <a:ext cx="4429125" cy="30861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 - ESTA PLANILHA ENCONTRA-SE PREENCHIDA PODENDO SER ALTERADA NOS LOCAIS INDICADOS DE ACORDO COM AS NECESSIDADES DE CADA CURSO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- PERMITIDO O PREENCHIMENTO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- NÃO PERMITIDO O PREENCHIMENTO</a:t>
          </a:r>
        </a:p>
      </xdr:txBody>
    </xdr:sp>
    <xdr:clientData/>
  </xdr:twoCellAnchor>
  <xdr:twoCellAnchor>
    <xdr:from>
      <xdr:col>0</xdr:col>
      <xdr:colOff>590550</xdr:colOff>
      <xdr:row>18</xdr:row>
      <xdr:rowOff>104775</xdr:rowOff>
    </xdr:from>
    <xdr:to>
      <xdr:col>0</xdr:col>
      <xdr:colOff>971550</xdr:colOff>
      <xdr:row>20</xdr:row>
      <xdr:rowOff>76200</xdr:rowOff>
    </xdr:to>
    <xdr:sp>
      <xdr:nvSpPr>
        <xdr:cNvPr id="2" name="Retângulo 2"/>
        <xdr:cNvSpPr>
          <a:spLocks/>
        </xdr:cNvSpPr>
      </xdr:nvSpPr>
      <xdr:spPr>
        <a:xfrm>
          <a:off x="590550" y="3581400"/>
          <a:ext cx="381000" cy="352425"/>
        </a:xfrm>
        <a:prstGeom prst="rect">
          <a:avLst/>
        </a:prstGeom>
        <a:solidFill>
          <a:srgbClr val="FFFF00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22</xdr:row>
      <xdr:rowOff>9525</xdr:rowOff>
    </xdr:from>
    <xdr:to>
      <xdr:col>0</xdr:col>
      <xdr:colOff>971550</xdr:colOff>
      <xdr:row>23</xdr:row>
      <xdr:rowOff>133350</xdr:rowOff>
    </xdr:to>
    <xdr:sp>
      <xdr:nvSpPr>
        <xdr:cNvPr id="3" name="Retângulo 3"/>
        <xdr:cNvSpPr>
          <a:spLocks/>
        </xdr:cNvSpPr>
      </xdr:nvSpPr>
      <xdr:spPr>
        <a:xfrm>
          <a:off x="590550" y="4248150"/>
          <a:ext cx="381000" cy="314325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M49"/>
  <sheetViews>
    <sheetView tabSelected="1" zoomScale="95" zoomScaleNormal="95" zoomScalePageLayoutView="0" workbookViewId="0" topLeftCell="B1">
      <selection activeCell="G20" sqref="G20"/>
    </sheetView>
  </sheetViews>
  <sheetFormatPr defaultColWidth="9.140625" defaultRowHeight="15"/>
  <cols>
    <col min="1" max="1" width="17.57421875" style="1" customWidth="1"/>
    <col min="2" max="2" width="23.57421875" style="1" customWidth="1"/>
    <col min="3" max="3" width="19.00390625" style="1" customWidth="1"/>
    <col min="4" max="5" width="15.8515625" style="1" customWidth="1"/>
    <col min="6" max="6" width="31.7109375" style="1" customWidth="1"/>
    <col min="7" max="7" width="15.57421875" style="1" customWidth="1"/>
    <col min="8" max="8" width="30.28125" style="1" customWidth="1"/>
    <col min="9" max="9" width="15.00390625" style="1" customWidth="1"/>
    <col min="10" max="16384" width="9.140625" style="1" customWidth="1"/>
  </cols>
  <sheetData>
    <row r="1" spans="1:9" ht="18.75">
      <c r="A1" s="89" t="s">
        <v>0</v>
      </c>
      <c r="B1" s="89"/>
      <c r="C1" s="89"/>
      <c r="D1" s="89"/>
      <c r="E1" s="89"/>
      <c r="F1" s="90" t="s">
        <v>1</v>
      </c>
      <c r="G1" s="90"/>
      <c r="H1" s="90"/>
      <c r="I1" s="90"/>
    </row>
    <row r="2" spans="2:9" ht="15">
      <c r="B2" s="2" t="s">
        <v>2</v>
      </c>
      <c r="C2" s="2" t="s">
        <v>3</v>
      </c>
      <c r="D2" s="2" t="s">
        <v>4</v>
      </c>
      <c r="E2" s="3"/>
      <c r="F2" s="4" t="s">
        <v>5</v>
      </c>
      <c r="G2" s="2" t="s">
        <v>6</v>
      </c>
      <c r="H2" s="2" t="s">
        <v>7</v>
      </c>
      <c r="I2" s="2" t="s">
        <v>4</v>
      </c>
    </row>
    <row r="3" spans="1:9" ht="15">
      <c r="A3" s="5" t="s">
        <v>8</v>
      </c>
      <c r="B3" s="6">
        <v>50</v>
      </c>
      <c r="C3" s="7">
        <v>50</v>
      </c>
      <c r="D3" s="7">
        <f>B3*C3</f>
        <v>2500</v>
      </c>
      <c r="E3" s="8"/>
      <c r="F3" s="9" t="s">
        <v>9</v>
      </c>
      <c r="G3" s="6">
        <v>195</v>
      </c>
      <c r="H3" s="10">
        <v>130</v>
      </c>
      <c r="I3" s="7">
        <f>G3*H3</f>
        <v>25350</v>
      </c>
    </row>
    <row r="4" spans="2:9" ht="15">
      <c r="B4" s="2" t="s">
        <v>10</v>
      </c>
      <c r="C4" s="11" t="s">
        <v>11</v>
      </c>
      <c r="D4" s="2" t="s">
        <v>3</v>
      </c>
      <c r="E4" s="2" t="s">
        <v>4</v>
      </c>
      <c r="F4" s="12" t="s">
        <v>12</v>
      </c>
      <c r="G4" s="6">
        <v>105</v>
      </c>
      <c r="H4" s="10">
        <v>100</v>
      </c>
      <c r="I4" s="7">
        <f>G4*H4</f>
        <v>10500</v>
      </c>
    </row>
    <row r="5" spans="1:9" ht="15">
      <c r="A5" s="5" t="s">
        <v>13</v>
      </c>
      <c r="B5" s="6">
        <v>45</v>
      </c>
      <c r="C5" s="13">
        <v>15</v>
      </c>
      <c r="D5" s="14">
        <v>200</v>
      </c>
      <c r="E5" s="7">
        <f>B5*C5*D5</f>
        <v>135000</v>
      </c>
      <c r="F5" s="9" t="s">
        <v>14</v>
      </c>
      <c r="G5" s="6">
        <v>90</v>
      </c>
      <c r="H5" s="10">
        <v>90</v>
      </c>
      <c r="I5" s="7">
        <f>G5*H5</f>
        <v>8100</v>
      </c>
    </row>
    <row r="6" spans="1:9" ht="15">
      <c r="A6" s="5" t="s">
        <v>15</v>
      </c>
      <c r="B6" s="10">
        <v>0</v>
      </c>
      <c r="E6" s="15"/>
      <c r="G6" s="2" t="s">
        <v>16</v>
      </c>
      <c r="H6" s="2" t="s">
        <v>17</v>
      </c>
      <c r="I6" s="2" t="s">
        <v>4</v>
      </c>
    </row>
    <row r="7" spans="1:9" ht="15">
      <c r="A7" s="5" t="s">
        <v>18</v>
      </c>
      <c r="B7" s="10">
        <v>0</v>
      </c>
      <c r="E7" s="15"/>
      <c r="F7" s="4" t="s">
        <v>19</v>
      </c>
      <c r="G7" s="2">
        <f>C5</f>
        <v>15</v>
      </c>
      <c r="H7" s="7">
        <f>ROUND(I7/G7,2)</f>
        <v>780</v>
      </c>
      <c r="I7" s="7">
        <f>MAX('APOIO PROP, Coord. e Sec.'!A2:A4)</f>
        <v>11700</v>
      </c>
    </row>
    <row r="8" spans="1:9" ht="15">
      <c r="A8" s="16"/>
      <c r="B8" s="16"/>
      <c r="C8" s="16"/>
      <c r="D8" s="16"/>
      <c r="E8" s="15"/>
      <c r="F8" s="4" t="s">
        <v>20</v>
      </c>
      <c r="G8" s="2">
        <f>C5</f>
        <v>15</v>
      </c>
      <c r="H8" s="7">
        <f>ROUND(I8/G8,2)</f>
        <v>520</v>
      </c>
      <c r="I8" s="7">
        <f>MAX('APOIO PROP, Coord. e Sec.'!A6:A8)</f>
        <v>7800</v>
      </c>
    </row>
    <row r="9" spans="1:9" ht="15">
      <c r="A9" s="16"/>
      <c r="B9" s="16"/>
      <c r="C9" s="16"/>
      <c r="D9" s="17" t="s">
        <v>21</v>
      </c>
      <c r="E9" s="18">
        <f>D3+E5</f>
        <v>137500</v>
      </c>
      <c r="F9" s="19"/>
      <c r="G9" s="20"/>
      <c r="H9" s="21"/>
      <c r="I9" s="22"/>
    </row>
    <row r="10" spans="5:9" ht="15">
      <c r="E10" s="15"/>
      <c r="F10" s="4" t="s">
        <v>22</v>
      </c>
      <c r="G10" s="2">
        <f>IF(G11="sim",G7,"0")</f>
        <v>15</v>
      </c>
      <c r="H10" s="23">
        <f>ROUND(I10/G10,2)</f>
        <v>260</v>
      </c>
      <c r="I10" s="7">
        <f>IF(G11="sim",MAX('APOIO PROP, Coord. e Sec.'!A10:A12),0)</f>
        <v>3900</v>
      </c>
    </row>
    <row r="11" spans="5:9" ht="15">
      <c r="E11" s="15"/>
      <c r="F11" s="24" t="s">
        <v>23</v>
      </c>
      <c r="G11" s="25" t="s">
        <v>24</v>
      </c>
      <c r="H11" s="26" t="s">
        <v>25</v>
      </c>
      <c r="I11" s="27">
        <f>SUM(I3:I5)+SUM(I7:I9)+I10</f>
        <v>67350</v>
      </c>
    </row>
    <row r="12" spans="5:9" ht="15">
      <c r="E12" s="16"/>
      <c r="F12" s="91" t="s">
        <v>26</v>
      </c>
      <c r="G12" s="91"/>
      <c r="H12" s="91"/>
      <c r="I12" s="28"/>
    </row>
    <row r="13" spans="5:9" ht="15">
      <c r="E13" s="16"/>
      <c r="F13" s="29" t="s">
        <v>86</v>
      </c>
      <c r="G13" s="30">
        <v>1</v>
      </c>
      <c r="H13" s="14">
        <v>800</v>
      </c>
      <c r="I13" s="31">
        <f>G13*H13</f>
        <v>800</v>
      </c>
    </row>
    <row r="14" spans="5:9" ht="15">
      <c r="E14" s="16"/>
      <c r="F14" s="29" t="s">
        <v>80</v>
      </c>
      <c r="G14" s="30">
        <v>1</v>
      </c>
      <c r="H14" s="14">
        <v>600</v>
      </c>
      <c r="I14" s="31">
        <f>G14*H14</f>
        <v>600</v>
      </c>
    </row>
    <row r="15" spans="5:9" ht="15">
      <c r="E15" s="16"/>
      <c r="F15" s="29" t="s">
        <v>80</v>
      </c>
      <c r="G15" s="30">
        <v>1</v>
      </c>
      <c r="H15" s="14">
        <v>600</v>
      </c>
      <c r="I15" s="31">
        <f>G15*H15</f>
        <v>600</v>
      </c>
    </row>
    <row r="16" spans="5:9" ht="15">
      <c r="E16" s="16"/>
      <c r="F16" s="29"/>
      <c r="G16" s="32"/>
      <c r="H16" s="14"/>
      <c r="I16" s="28">
        <f>SUM(I13:I15)</f>
        <v>2000</v>
      </c>
    </row>
    <row r="17" spans="5:9" ht="15">
      <c r="E17" s="15"/>
      <c r="G17" s="33" t="s">
        <v>27</v>
      </c>
      <c r="H17" s="34" t="s">
        <v>28</v>
      </c>
      <c r="I17" s="34" t="s">
        <v>4</v>
      </c>
    </row>
    <row r="18" spans="5:9" ht="15">
      <c r="E18" s="15"/>
      <c r="F18" s="4" t="s">
        <v>29</v>
      </c>
      <c r="G18" s="29"/>
      <c r="H18" s="14"/>
      <c r="I18" s="7">
        <f>G18*H18</f>
        <v>0</v>
      </c>
    </row>
    <row r="19" spans="5:9" ht="15">
      <c r="E19" s="15"/>
      <c r="G19" s="2" t="s">
        <v>30</v>
      </c>
      <c r="H19" s="2" t="s">
        <v>31</v>
      </c>
      <c r="I19" s="2" t="s">
        <v>4</v>
      </c>
    </row>
    <row r="20" spans="5:9" ht="15">
      <c r="E20" s="15"/>
      <c r="F20" s="4" t="s">
        <v>32</v>
      </c>
      <c r="G20" s="29"/>
      <c r="H20" s="14"/>
      <c r="I20" s="7">
        <f>G20*H20</f>
        <v>0</v>
      </c>
    </row>
    <row r="21" ht="15">
      <c r="E21" s="15"/>
    </row>
    <row r="22" spans="5:9" ht="15">
      <c r="E22" s="15"/>
      <c r="F22" s="92" t="s">
        <v>33</v>
      </c>
      <c r="G22" s="92"/>
      <c r="H22" s="92"/>
      <c r="I22" s="92"/>
    </row>
    <row r="23" spans="5:9" ht="15">
      <c r="E23" s="15"/>
      <c r="F23" s="35" t="s">
        <v>34</v>
      </c>
      <c r="G23" s="2" t="s">
        <v>35</v>
      </c>
      <c r="H23" s="2" t="s">
        <v>36</v>
      </c>
      <c r="I23" s="2" t="s">
        <v>4</v>
      </c>
    </row>
    <row r="24" spans="5:9" ht="15">
      <c r="E24" s="15"/>
      <c r="F24" s="36"/>
      <c r="G24" s="29"/>
      <c r="H24" s="14"/>
      <c r="I24" s="7">
        <f>G24*H24</f>
        <v>0</v>
      </c>
    </row>
    <row r="25" spans="2:9" ht="15.75">
      <c r="B25" s="37"/>
      <c r="C25" s="37"/>
      <c r="D25" s="37"/>
      <c r="E25" s="15"/>
      <c r="F25" s="36"/>
      <c r="G25" s="29"/>
      <c r="H25" s="14"/>
      <c r="I25" s="7">
        <f>G25*H25</f>
        <v>0</v>
      </c>
    </row>
    <row r="26" spans="2:9" ht="15.75">
      <c r="B26" s="37"/>
      <c r="C26" s="37"/>
      <c r="D26" s="37"/>
      <c r="E26" s="15"/>
      <c r="F26" s="38"/>
      <c r="G26" s="29"/>
      <c r="H26" s="14"/>
      <c r="I26" s="7">
        <f>G26*H26</f>
        <v>0</v>
      </c>
    </row>
    <row r="27" spans="1:9" ht="15.75">
      <c r="A27" s="37" t="s">
        <v>37</v>
      </c>
      <c r="E27" s="16"/>
      <c r="F27" s="39"/>
      <c r="H27" s="40" t="s">
        <v>38</v>
      </c>
      <c r="I27" s="28">
        <f>SUM(I24:I26)</f>
        <v>0</v>
      </c>
    </row>
    <row r="28" spans="1:9" ht="15.75">
      <c r="A28" s="37" t="s">
        <v>39</v>
      </c>
      <c r="E28" s="16"/>
      <c r="H28" s="41"/>
      <c r="I28" s="42"/>
    </row>
    <row r="29" spans="5:9" ht="15">
      <c r="E29" s="16"/>
      <c r="F29" s="93" t="s">
        <v>40</v>
      </c>
      <c r="G29" s="93"/>
      <c r="H29" s="93"/>
      <c r="I29" s="93"/>
    </row>
    <row r="30" spans="5:9" ht="15">
      <c r="E30" s="16"/>
      <c r="F30" s="2" t="s">
        <v>34</v>
      </c>
      <c r="G30" s="2" t="s">
        <v>35</v>
      </c>
      <c r="H30" s="2" t="s">
        <v>36</v>
      </c>
      <c r="I30" s="2" t="s">
        <v>4</v>
      </c>
    </row>
    <row r="31" spans="5:9" ht="15">
      <c r="E31" s="16"/>
      <c r="F31" s="29"/>
      <c r="G31" s="29"/>
      <c r="H31" s="14"/>
      <c r="I31" s="7">
        <f>G31*H31</f>
        <v>0</v>
      </c>
    </row>
    <row r="32" spans="5:9" ht="15">
      <c r="E32" s="16"/>
      <c r="F32" s="29"/>
      <c r="G32" s="29"/>
      <c r="H32" s="14"/>
      <c r="I32" s="7">
        <f>G32*H32</f>
        <v>0</v>
      </c>
    </row>
    <row r="33" spans="6:13" ht="15">
      <c r="F33" s="29"/>
      <c r="G33" s="29"/>
      <c r="H33" s="14"/>
      <c r="I33" s="7">
        <f>G33*H33</f>
        <v>0</v>
      </c>
      <c r="L33" s="43"/>
      <c r="M33" s="44"/>
    </row>
    <row r="34" spans="5:9" ht="15">
      <c r="E34" s="15"/>
      <c r="H34" s="40" t="s">
        <v>38</v>
      </c>
      <c r="I34" s="28">
        <f>SUM(I31:I33)</f>
        <v>0</v>
      </c>
    </row>
    <row r="35" spans="5:9" ht="15">
      <c r="E35" s="15"/>
      <c r="F35" s="93" t="s">
        <v>83</v>
      </c>
      <c r="G35" s="93"/>
      <c r="H35" s="93"/>
      <c r="I35" s="93"/>
    </row>
    <row r="36" spans="5:9" ht="15">
      <c r="E36" s="15"/>
      <c r="F36" s="35" t="s">
        <v>34</v>
      </c>
      <c r="G36" s="2" t="s">
        <v>35</v>
      </c>
      <c r="H36" s="2" t="s">
        <v>36</v>
      </c>
      <c r="I36" s="2" t="s">
        <v>4</v>
      </c>
    </row>
    <row r="37" spans="5:9" ht="15">
      <c r="E37" s="15"/>
      <c r="F37" s="36" t="s">
        <v>41</v>
      </c>
      <c r="G37" s="29">
        <v>1</v>
      </c>
      <c r="H37" s="14">
        <v>3500</v>
      </c>
      <c r="I37" s="7">
        <f aca="true" t="shared" si="0" ref="I37:I44">G37*H37</f>
        <v>3500</v>
      </c>
    </row>
    <row r="38" spans="5:9" ht="15">
      <c r="E38" s="15"/>
      <c r="F38" s="36" t="s">
        <v>84</v>
      </c>
      <c r="G38" s="29">
        <v>1</v>
      </c>
      <c r="H38" s="14">
        <v>3500</v>
      </c>
      <c r="I38" s="7">
        <f t="shared" si="0"/>
        <v>3500</v>
      </c>
    </row>
    <row r="39" spans="5:9" ht="15">
      <c r="E39" s="15"/>
      <c r="F39" s="36"/>
      <c r="G39" s="29"/>
      <c r="H39" s="14"/>
      <c r="I39" s="7">
        <f t="shared" si="0"/>
        <v>0</v>
      </c>
    </row>
    <row r="40" spans="5:9" ht="15">
      <c r="E40" s="15"/>
      <c r="F40" s="36"/>
      <c r="G40" s="29"/>
      <c r="H40" s="14"/>
      <c r="I40" s="7">
        <f t="shared" si="0"/>
        <v>0</v>
      </c>
    </row>
    <row r="41" spans="5:9" ht="15">
      <c r="E41" s="15"/>
      <c r="F41" s="36"/>
      <c r="G41" s="29"/>
      <c r="H41" s="14"/>
      <c r="I41" s="7">
        <f t="shared" si="0"/>
        <v>0</v>
      </c>
    </row>
    <row r="42" spans="5:9" ht="15">
      <c r="E42" s="15"/>
      <c r="F42" s="36"/>
      <c r="G42" s="29"/>
      <c r="H42" s="14"/>
      <c r="I42" s="7">
        <f t="shared" si="0"/>
        <v>0</v>
      </c>
    </row>
    <row r="43" spans="5:9" ht="15">
      <c r="E43" s="15"/>
      <c r="F43" s="36"/>
      <c r="G43" s="29"/>
      <c r="H43" s="14"/>
      <c r="I43" s="7">
        <f t="shared" si="0"/>
        <v>0</v>
      </c>
    </row>
    <row r="44" spans="5:9" ht="15">
      <c r="E44" s="15"/>
      <c r="F44" s="36"/>
      <c r="G44" s="29"/>
      <c r="H44" s="14"/>
      <c r="I44" s="7">
        <f t="shared" si="0"/>
        <v>0</v>
      </c>
    </row>
    <row r="45" spans="5:9" ht="15">
      <c r="E45" s="15"/>
      <c r="H45" s="40" t="s">
        <v>38</v>
      </c>
      <c r="I45" s="45">
        <f>SUM(I37:I44)</f>
        <v>7000</v>
      </c>
    </row>
    <row r="46" ht="15">
      <c r="E46" s="15"/>
    </row>
    <row r="47" spans="5:8" ht="15">
      <c r="E47" s="15"/>
      <c r="G47" s="2"/>
      <c r="H47" s="2" t="s">
        <v>4</v>
      </c>
    </row>
    <row r="48" spans="5:8" ht="15">
      <c r="E48" s="15"/>
      <c r="F48" s="4" t="s">
        <v>42</v>
      </c>
      <c r="G48" s="46"/>
      <c r="H48" s="47"/>
    </row>
    <row r="49" spans="5:8" ht="15">
      <c r="E49" s="15"/>
      <c r="F49" s="48" t="s">
        <v>43</v>
      </c>
      <c r="G49" s="49"/>
      <c r="H49" s="50">
        <f>'ORÇAMENTO P IMPRESSÃO'!B22-'ORÇAMENTO P IMPRESSÃO'!D8-'ORÇAMENTO P IMPRESSÃO'!D9-'ORÇAMENTO P IMPRESSÃO'!D12-'ORÇAMENTO P IMPRESSÃO'!D13-'ORÇAMENTO P IMPRESSÃO'!D14-'ORÇAMENTO P IMPRESSÃO'!D15-'ORÇAMENTO P IMPRESSÃO'!D17-'ORÇAMENTO P IMPRESSÃO'!D18-'ORÇAMENTO P IMPRESSÃO'!D19-'ORÇAMENTO P IMPRESSÃO'!D20-'ORÇAMENTO P IMPRESSÃO'!D11</f>
        <v>33530</v>
      </c>
    </row>
  </sheetData>
  <sheetProtection sheet="1" objects="1" scenarios="1" selectLockedCells="1"/>
  <mergeCells count="6">
    <mergeCell ref="A1:E1"/>
    <mergeCell ref="F1:I1"/>
    <mergeCell ref="F12:H12"/>
    <mergeCell ref="F22:I22"/>
    <mergeCell ref="F29:I29"/>
    <mergeCell ref="F35:I35"/>
  </mergeCells>
  <printOptions/>
  <pageMargins left="0.39375" right="0.39375" top="0.7875" bottom="0.7875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22"/>
  <sheetViews>
    <sheetView zoomScalePageLayoutView="0" workbookViewId="0" topLeftCell="A7">
      <selection activeCell="C12" sqref="C12"/>
    </sheetView>
  </sheetViews>
  <sheetFormatPr defaultColWidth="9.140625" defaultRowHeight="15"/>
  <cols>
    <col min="1" max="1" width="43.28125" style="51" customWidth="1"/>
    <col min="2" max="2" width="19.421875" style="52" customWidth="1"/>
    <col min="3" max="3" width="52.421875" style="51" customWidth="1"/>
    <col min="4" max="4" width="19.421875" style="52" customWidth="1"/>
    <col min="5" max="16384" width="9.140625" style="51" customWidth="1"/>
  </cols>
  <sheetData>
    <row r="1" spans="1:4" ht="15.75">
      <c r="A1" s="94" t="s">
        <v>81</v>
      </c>
      <c r="B1" s="94"/>
      <c r="C1" s="94"/>
      <c r="D1" s="94"/>
    </row>
    <row r="2" spans="1:4" ht="15.75">
      <c r="A2" s="95"/>
      <c r="B2" s="95"/>
      <c r="C2" s="95"/>
      <c r="D2" s="95"/>
    </row>
    <row r="4" ht="15.75">
      <c r="A4" s="53"/>
    </row>
    <row r="6" spans="1:4" ht="15.75">
      <c r="A6" s="96" t="s">
        <v>0</v>
      </c>
      <c r="B6" s="96"/>
      <c r="C6" s="96" t="s">
        <v>1</v>
      </c>
      <c r="D6" s="96"/>
    </row>
    <row r="7" spans="1:4" ht="15.75">
      <c r="A7" s="54" t="s">
        <v>34</v>
      </c>
      <c r="B7" s="54" t="s">
        <v>44</v>
      </c>
      <c r="C7" s="54" t="s">
        <v>34</v>
      </c>
      <c r="D7" s="54" t="s">
        <v>44</v>
      </c>
    </row>
    <row r="8" spans="1:4" ht="15">
      <c r="A8" s="55" t="str">
        <f>CONCATENATE("Taxa de Inscrição (A) (",'Planilha de Preenchimento'!B3," x ",'Planilha de Preenchimento'!C3,",00)")</f>
        <v>Taxa de Inscrição (A) (50 x 50,00)</v>
      </c>
      <c r="B8" s="56">
        <f>'Planilha de Preenchimento'!D3</f>
        <v>2500</v>
      </c>
      <c r="C8" s="55" t="s">
        <v>45</v>
      </c>
      <c r="D8" s="57">
        <f>'Planilha de Preenchimento'!I11</f>
        <v>67350</v>
      </c>
    </row>
    <row r="9" spans="1:4" ht="15">
      <c r="A9" s="58" t="str">
        <f>CONCATENATE("Mensalidades (B) (",'Planilha de Preenchimento'!B5," x ",'Planilha de Preenchimento'!C5," x ",'Planilha de Preenchimento'!D5,",00)")</f>
        <v>Mensalidades (B) (45 x 15 x 200,00)</v>
      </c>
      <c r="B9" s="59">
        <f>'Planilha de Preenchimento'!E5</f>
        <v>135000</v>
      </c>
      <c r="C9" s="58" t="s">
        <v>85</v>
      </c>
      <c r="D9" s="60">
        <f>'Planilha de Preenchimento'!I16</f>
        <v>2000</v>
      </c>
    </row>
    <row r="10" spans="1:4" ht="15">
      <c r="A10" s="58"/>
      <c r="B10" s="59"/>
      <c r="C10" s="58" t="s">
        <v>46</v>
      </c>
      <c r="D10" s="60"/>
    </row>
    <row r="11" spans="1:4" ht="15">
      <c r="A11" s="58"/>
      <c r="B11" s="59"/>
      <c r="C11" s="58" t="s">
        <v>47</v>
      </c>
      <c r="D11" s="60">
        <f>'Planilha de Preenchimento'!I18</f>
        <v>0</v>
      </c>
    </row>
    <row r="12" spans="1:4" ht="15">
      <c r="A12" s="58" t="s">
        <v>48</v>
      </c>
      <c r="B12" s="59">
        <f>'Planilha de Preenchimento'!B6</f>
        <v>0</v>
      </c>
      <c r="C12" s="58" t="s">
        <v>49</v>
      </c>
      <c r="D12" s="60">
        <f>'Planilha de Preenchimento'!I20</f>
        <v>0</v>
      </c>
    </row>
    <row r="13" spans="1:4" ht="15">
      <c r="A13" s="58" t="s">
        <v>50</v>
      </c>
      <c r="B13" s="59">
        <f>'Planilha de Preenchimento'!B7</f>
        <v>0</v>
      </c>
      <c r="C13" s="58" t="s">
        <v>51</v>
      </c>
      <c r="D13" s="60">
        <f>'Planilha de Preenchimento'!I27</f>
        <v>0</v>
      </c>
    </row>
    <row r="14" spans="1:4" ht="15">
      <c r="A14" s="58"/>
      <c r="B14" s="59"/>
      <c r="C14" s="58" t="s">
        <v>52</v>
      </c>
      <c r="D14" s="60">
        <f>'Planilha de Preenchimento'!I34</f>
        <v>0</v>
      </c>
    </row>
    <row r="15" spans="1:4" ht="15">
      <c r="A15" s="58"/>
      <c r="B15" s="59"/>
      <c r="C15" s="58" t="s">
        <v>53</v>
      </c>
      <c r="D15" s="60">
        <f>'Planilha de Preenchimento'!I45</f>
        <v>7000</v>
      </c>
    </row>
    <row r="16" spans="1:4" ht="15">
      <c r="A16" s="58"/>
      <c r="B16" s="59"/>
      <c r="C16" s="58" t="s">
        <v>54</v>
      </c>
      <c r="D16" s="60"/>
    </row>
    <row r="17" spans="1:4" ht="15">
      <c r="A17" s="58"/>
      <c r="B17" s="59"/>
      <c r="C17" s="61" t="s">
        <v>55</v>
      </c>
      <c r="D17" s="60">
        <f>'Planilha de Preenchimento'!H48</f>
        <v>0</v>
      </c>
    </row>
    <row r="18" spans="1:4" ht="15">
      <c r="A18" s="58"/>
      <c r="B18" s="59"/>
      <c r="C18" s="61" t="s">
        <v>56</v>
      </c>
      <c r="D18" s="60">
        <f>0.2*SUM(D8:D9)</f>
        <v>13870</v>
      </c>
    </row>
    <row r="19" spans="1:4" ht="15">
      <c r="A19" s="58"/>
      <c r="B19" s="59"/>
      <c r="C19" s="58"/>
      <c r="D19" s="60"/>
    </row>
    <row r="20" spans="1:4" ht="15">
      <c r="A20" s="58"/>
      <c r="B20" s="59"/>
      <c r="C20" s="58" t="s">
        <v>57</v>
      </c>
      <c r="D20" s="60">
        <f>0.1*B22</f>
        <v>13750</v>
      </c>
    </row>
    <row r="21" spans="1:4" ht="15">
      <c r="A21" s="62"/>
      <c r="B21" s="63"/>
      <c r="C21" s="62" t="s">
        <v>58</v>
      </c>
      <c r="D21" s="64">
        <f>'Planilha de Preenchimento'!H49</f>
        <v>33530</v>
      </c>
    </row>
    <row r="22" spans="1:4" ht="15.75">
      <c r="A22" s="54" t="s">
        <v>38</v>
      </c>
      <c r="B22" s="65">
        <f>SUM(B8:B21)</f>
        <v>137500</v>
      </c>
      <c r="C22" s="54" t="s">
        <v>38</v>
      </c>
      <c r="D22" s="66">
        <f>SUM(D8:D21)</f>
        <v>137500</v>
      </c>
    </row>
    <row r="24" ht="14.25" customHeight="1"/>
  </sheetData>
  <sheetProtection selectLockedCells="1" selectUnlockedCells="1"/>
  <mergeCells count="4">
    <mergeCell ref="A1:D1"/>
    <mergeCell ref="A2:D2"/>
    <mergeCell ref="A6:B6"/>
    <mergeCell ref="C6:D6"/>
  </mergeCells>
  <printOptions horizontalCentered="1"/>
  <pageMargins left="0.5118055555555556" right="0.5118055555555556" top="0.7875" bottom="0.7875" header="0.5118110236220472" footer="0.5118110236220472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B61"/>
  <sheetViews>
    <sheetView zoomScalePageLayoutView="0" workbookViewId="0" topLeftCell="A46">
      <selection activeCell="B28" sqref="B28"/>
    </sheetView>
  </sheetViews>
  <sheetFormatPr defaultColWidth="9.140625" defaultRowHeight="15"/>
  <cols>
    <col min="1" max="1" width="80.7109375" style="67" customWidth="1"/>
    <col min="2" max="2" width="24.00390625" style="67" customWidth="1"/>
    <col min="3" max="16384" width="9.140625" style="67" customWidth="1"/>
  </cols>
  <sheetData>
    <row r="1" spans="1:2" ht="15.75">
      <c r="A1" s="97" t="str">
        <f>'ORÇAMENTO P IMPRESSÃO'!A1</f>
        <v>Curso de Especialização em: (INSERIR NOME DO CURSO)</v>
      </c>
      <c r="B1" s="97"/>
    </row>
    <row r="2" spans="1:2" ht="15.75">
      <c r="A2" s="98"/>
      <c r="B2" s="98"/>
    </row>
    <row r="4" ht="15.75">
      <c r="A4" s="68"/>
    </row>
    <row r="5" ht="15.75">
      <c r="A5" s="68"/>
    </row>
    <row r="6" spans="1:2" ht="15.75">
      <c r="A6" s="69"/>
      <c r="B6" s="70" t="s">
        <v>44</v>
      </c>
    </row>
    <row r="7" spans="1:2" ht="15.75">
      <c r="A7" s="71" t="s">
        <v>45</v>
      </c>
      <c r="B7" s="72">
        <f>'Planilha de Preenchimento'!I11</f>
        <v>67350</v>
      </c>
    </row>
    <row r="8" spans="1:2" ht="15">
      <c r="A8" s="73" t="s">
        <v>19</v>
      </c>
      <c r="B8" s="74">
        <f>'Planilha de Preenchimento'!I7</f>
        <v>11700</v>
      </c>
    </row>
    <row r="9" spans="1:2" ht="15">
      <c r="A9" s="75" t="str">
        <f>CONCATENATE("(","Valor"," "," ",'Planilha de Preenchimento'!G7," ","x"," ",'Planilha de Preenchimento'!H7,")")</f>
        <v>(Valor  15 x 780)</v>
      </c>
      <c r="B9" s="76"/>
    </row>
    <row r="10" spans="1:2" ht="15">
      <c r="A10" s="75"/>
      <c r="B10" s="76"/>
    </row>
    <row r="11" spans="1:2" ht="15">
      <c r="A11" s="75"/>
      <c r="B11" s="76"/>
    </row>
    <row r="12" spans="1:2" ht="15">
      <c r="A12" s="73" t="s">
        <v>59</v>
      </c>
      <c r="B12" s="77">
        <f>SUM(B13:B15)</f>
        <v>43950</v>
      </c>
    </row>
    <row r="13" spans="1:2" ht="15">
      <c r="A13" s="75" t="str">
        <f>IF('Planilha de Preenchimento'!I3=0,"",CONCATENATE("(","Valor"," ","h/a"," ","R$ ",'Planilha de Preenchimento'!H3," - Doutor x ",'Planilha de Preenchimento'!G3," h/a)"))</f>
        <v>(Valor h/a R$ 130 - Doutor x 195 h/a)</v>
      </c>
      <c r="B13" s="74">
        <f>IF('Planilha de Preenchimento'!I3=0," ",'Planilha de Preenchimento'!I3)</f>
        <v>25350</v>
      </c>
    </row>
    <row r="14" spans="1:2" ht="15">
      <c r="A14" s="75" t="str">
        <f>IF('Planilha de Preenchimento'!I4=0,"",CONCATENATE("(","Valor"," ","h/a"," ","R$ ",'Planilha de Preenchimento'!H4," - Mestre x ",'Planilha de Preenchimento'!G4," h/a)"))</f>
        <v>(Valor h/a R$ 100 - Mestre x 105 h/a)</v>
      </c>
      <c r="B14" s="74">
        <f>'Planilha de Preenchimento'!I4</f>
        <v>10500</v>
      </c>
    </row>
    <row r="15" spans="1:2" ht="15">
      <c r="A15" s="75" t="str">
        <f>IF('Planilha de Preenchimento'!I5=0,"",CONCATENATE("(","Valor"," ","h/a"," ","R$ ",'Planilha de Preenchimento'!H5," - Especialista x ",'Planilha de Preenchimento'!G5," h/a)"))</f>
        <v>(Valor h/a R$ 90 - Especialista x 90 h/a)</v>
      </c>
      <c r="B15" s="74">
        <f>'Planilha de Preenchimento'!I5</f>
        <v>8100</v>
      </c>
    </row>
    <row r="16" spans="1:2" ht="15">
      <c r="A16" s="75"/>
      <c r="B16" s="76"/>
    </row>
    <row r="17" spans="1:2" ht="15">
      <c r="A17" s="73" t="s">
        <v>60</v>
      </c>
      <c r="B17" s="74">
        <f>'Planilha de Preenchimento'!I8</f>
        <v>7800</v>
      </c>
    </row>
    <row r="18" spans="1:2" ht="15">
      <c r="A18" s="75" t="str">
        <f>CONCATENATE("(","Valor"," "," ",'Planilha de Preenchimento'!G8," ","x"," ",'Planilha de Preenchimento'!H8,")")</f>
        <v>(Valor  15 x 520)</v>
      </c>
      <c r="B18" s="76"/>
    </row>
    <row r="19" spans="1:2" ht="15">
      <c r="A19" s="75"/>
      <c r="B19" s="76"/>
    </row>
    <row r="20" spans="1:2" ht="15">
      <c r="A20" s="73" t="s">
        <v>26</v>
      </c>
      <c r="B20" s="74">
        <f>'Planilha de Preenchimento'!I16</f>
        <v>2000</v>
      </c>
    </row>
    <row r="21" spans="1:2" ht="15">
      <c r="A21" s="75"/>
      <c r="B21" s="76"/>
    </row>
    <row r="22" spans="1:2" ht="15">
      <c r="A22" s="75"/>
      <c r="B22" s="76"/>
    </row>
    <row r="23" spans="1:2" ht="15">
      <c r="A23" s="73" t="str">
        <f>IF(B23=0,"","Apoio PROP")</f>
        <v>Apoio PROP</v>
      </c>
      <c r="B23" s="74">
        <f>'Planilha de Preenchimento'!I10</f>
        <v>3900</v>
      </c>
    </row>
    <row r="24" spans="1:2" ht="15">
      <c r="A24" s="75"/>
      <c r="B24" s="76"/>
    </row>
    <row r="25" spans="1:2" ht="15.75">
      <c r="A25" s="71" t="s">
        <v>61</v>
      </c>
      <c r="B25" s="78">
        <f>'Planilha de Preenchimento'!I18</f>
        <v>0</v>
      </c>
    </row>
    <row r="26" spans="1:2" ht="15">
      <c r="A26" s="75" t="s">
        <v>35</v>
      </c>
      <c r="B26" s="76">
        <f>'Planilha de Preenchimento'!G18</f>
        <v>0</v>
      </c>
    </row>
    <row r="27" spans="1:2" ht="15">
      <c r="A27" s="79" t="s">
        <v>62</v>
      </c>
      <c r="B27" s="80"/>
    </row>
    <row r="28" spans="1:2" ht="15">
      <c r="A28" s="75" t="s">
        <v>63</v>
      </c>
      <c r="B28" s="81">
        <f>'Planilha de Preenchimento'!H18</f>
        <v>0</v>
      </c>
    </row>
    <row r="29" spans="1:2" ht="15">
      <c r="A29" s="75"/>
      <c r="B29" s="76"/>
    </row>
    <row r="30" spans="1:2" ht="15.75">
      <c r="A30" s="71" t="s">
        <v>64</v>
      </c>
      <c r="B30" s="78">
        <f>'Planilha de Preenchimento'!I20</f>
        <v>0</v>
      </c>
    </row>
    <row r="31" spans="1:2" ht="15">
      <c r="A31" s="75" t="s">
        <v>65</v>
      </c>
      <c r="B31" s="82"/>
    </row>
    <row r="32" spans="1:2" ht="15">
      <c r="A32" s="75" t="s">
        <v>66</v>
      </c>
      <c r="B32" s="76">
        <f>'Planilha de Preenchimento'!G20</f>
        <v>0</v>
      </c>
    </row>
    <row r="33" spans="1:2" ht="15">
      <c r="A33" s="75" t="s">
        <v>67</v>
      </c>
      <c r="B33" s="81">
        <f>'Planilha de Preenchimento'!H20</f>
        <v>0</v>
      </c>
    </row>
    <row r="34" spans="1:2" ht="15">
      <c r="A34" s="75" t="str">
        <f>CONCATENATE(A31," x ",A32," x ",A33)</f>
        <v>nº de pessoas x nº de diárias x valor da diárias</v>
      </c>
      <c r="B34" s="76"/>
    </row>
    <row r="35" spans="1:2" ht="15">
      <c r="A35" s="75"/>
      <c r="B35" s="76"/>
    </row>
    <row r="36" spans="1:2" ht="15.75">
      <c r="A36" s="71" t="s">
        <v>68</v>
      </c>
      <c r="B36" s="81">
        <f>'Planilha de Preenchimento'!I27</f>
        <v>0</v>
      </c>
    </row>
    <row r="37" spans="1:2" ht="15">
      <c r="A37" s="79"/>
      <c r="B37" s="82"/>
    </row>
    <row r="38" spans="1:2" ht="15">
      <c r="A38" s="79"/>
      <c r="B38" s="82"/>
    </row>
    <row r="39" spans="1:2" ht="15.75">
      <c r="A39" s="83" t="s">
        <v>69</v>
      </c>
      <c r="B39" s="84">
        <f>'Planilha de Preenchimento'!I34</f>
        <v>0</v>
      </c>
    </row>
    <row r="40" spans="1:2" ht="15">
      <c r="A40" s="75"/>
      <c r="B40" s="76"/>
    </row>
    <row r="41" spans="1:2" ht="15.75">
      <c r="A41" s="71" t="s">
        <v>82</v>
      </c>
      <c r="B41" s="81">
        <f>'Planilha de Preenchimento'!I45</f>
        <v>7000</v>
      </c>
    </row>
    <row r="42" spans="1:2" ht="15">
      <c r="A42" s="79" t="s">
        <v>70</v>
      </c>
      <c r="B42" s="82"/>
    </row>
    <row r="43" spans="1:2" ht="15">
      <c r="A43" s="79" t="s">
        <v>71</v>
      </c>
      <c r="B43" s="82"/>
    </row>
    <row r="44" spans="1:2" ht="15">
      <c r="A44" s="75"/>
      <c r="B44" s="76"/>
    </row>
    <row r="45" spans="1:2" ht="15.75">
      <c r="A45" s="71" t="s">
        <v>72</v>
      </c>
      <c r="B45" s="76"/>
    </row>
    <row r="46" spans="1:2" ht="15">
      <c r="A46" s="85" t="s">
        <v>55</v>
      </c>
      <c r="B46" s="81">
        <f>'Planilha de Preenchimento'!H48</f>
        <v>0</v>
      </c>
    </row>
    <row r="47" spans="1:2" ht="15">
      <c r="A47" s="85" t="str">
        <f>CONCATENATE("(","valor c/ pessoal x ",'Planilha de Preenchimento'!G48*100,"%",")")</f>
        <v>(valor c/ pessoal x 0%)</v>
      </c>
      <c r="B47" s="76"/>
    </row>
    <row r="48" spans="1:2" ht="15">
      <c r="A48" s="75"/>
      <c r="B48" s="76"/>
    </row>
    <row r="49" spans="1:2" ht="15">
      <c r="A49" s="85" t="str">
        <f>CONCATENATE("Gasto com pessoal p/ INSS ","(20%)","")</f>
        <v>Gasto com pessoal p/ INSS (20%)</v>
      </c>
      <c r="B49" s="81">
        <f>'ORÇAMENTO P IMPRESSÃO'!D18</f>
        <v>13870</v>
      </c>
    </row>
    <row r="50" spans="1:2" ht="15">
      <c r="A50" s="85" t="str">
        <f>CONCATENATE("(","valor c/ pessoal x ","20%",")")</f>
        <v>(valor c/ pessoal x 20%)</v>
      </c>
      <c r="B50" s="76"/>
    </row>
    <row r="51" spans="1:2" ht="15">
      <c r="A51" s="75"/>
      <c r="B51" s="76"/>
    </row>
    <row r="52" spans="1:2" ht="15.75">
      <c r="A52" s="71" t="s">
        <v>73</v>
      </c>
      <c r="B52" s="81">
        <f>'ORÇAMENTO P IMPRESSÃO'!D19</f>
        <v>0</v>
      </c>
    </row>
    <row r="53" spans="1:2" ht="15">
      <c r="A53" s="75"/>
      <c r="B53" s="76"/>
    </row>
    <row r="54" spans="1:2" ht="15.75">
      <c r="A54" s="71" t="s">
        <v>74</v>
      </c>
      <c r="B54" s="81">
        <f>'ORÇAMENTO P IMPRESSÃO'!D20</f>
        <v>13750</v>
      </c>
    </row>
    <row r="55" spans="1:2" ht="15">
      <c r="A55" s="75"/>
      <c r="B55" s="76"/>
    </row>
    <row r="56" spans="1:2" ht="15.75">
      <c r="A56" s="71" t="s">
        <v>75</v>
      </c>
      <c r="B56" s="81">
        <f>'ORÇAMENTO P IMPRESSÃO'!D21</f>
        <v>33530</v>
      </c>
    </row>
    <row r="57" spans="1:2" ht="15">
      <c r="A57" s="85" t="s">
        <v>76</v>
      </c>
      <c r="B57" s="76"/>
    </row>
    <row r="58" spans="1:2" ht="15">
      <c r="A58" s="75"/>
      <c r="B58" s="76"/>
    </row>
    <row r="59" spans="1:2" ht="18">
      <c r="A59" s="86" t="s">
        <v>38</v>
      </c>
      <c r="B59" s="87">
        <f>'ORÇAMENTO P IMPRESSÃO'!D22</f>
        <v>137500</v>
      </c>
    </row>
    <row r="61" ht="15.75">
      <c r="B61" s="68"/>
    </row>
  </sheetData>
  <sheetProtection selectLockedCells="1" selectUnlockedCells="1"/>
  <mergeCells count="2">
    <mergeCell ref="A1:B1"/>
    <mergeCell ref="A2:B2"/>
  </mergeCells>
  <printOptions horizontalCentered="1"/>
  <pageMargins left="0.5118055555555556" right="0.5118055555555556" top="0.7875" bottom="0.7875" header="0.5118110236220472" footer="0.5118110236220472"/>
  <pageSetup horizontalDpi="300" verticalDpi="300" orientation="portrait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</cols>
  <sheetData>
    <row r="1" ht="15">
      <c r="A1" t="s">
        <v>77</v>
      </c>
    </row>
    <row r="2" ht="15">
      <c r="A2" s="88">
        <f>'Planilha de Preenchimento'!H3*90</f>
        <v>11700</v>
      </c>
    </row>
    <row r="3" ht="15">
      <c r="A3" s="88">
        <f>'Planilha de Preenchimento'!H4*90</f>
        <v>9000</v>
      </c>
    </row>
    <row r="4" ht="15">
      <c r="A4" s="88">
        <f>'Planilha de Preenchimento'!H5*90</f>
        <v>8100</v>
      </c>
    </row>
    <row r="5" ht="15">
      <c r="A5" t="s">
        <v>78</v>
      </c>
    </row>
    <row r="6" ht="15">
      <c r="A6" s="88">
        <f>'Planilha de Preenchimento'!H3*60</f>
        <v>7800</v>
      </c>
    </row>
    <row r="7" ht="15">
      <c r="A7" s="88">
        <f>'Planilha de Preenchimento'!H4*60</f>
        <v>6000</v>
      </c>
    </row>
    <row r="8" ht="15">
      <c r="A8" s="88">
        <f>'Planilha de Preenchimento'!H5*60</f>
        <v>5400</v>
      </c>
    </row>
    <row r="9" ht="15">
      <c r="A9" t="s">
        <v>79</v>
      </c>
    </row>
    <row r="10" ht="15">
      <c r="A10" s="88">
        <f>'Planilha de Preenchimento'!H3*30</f>
        <v>3900</v>
      </c>
    </row>
    <row r="11" ht="15">
      <c r="A11" s="88">
        <f>'Planilha de Preenchimento'!H4*30</f>
        <v>3000</v>
      </c>
    </row>
    <row r="12" ht="15">
      <c r="A12" s="88">
        <f>'Planilha de Preenchimento'!H5*30</f>
        <v>2700</v>
      </c>
    </row>
  </sheetData>
  <sheetProtection selectLockedCells="1" selectUnlockedCells="1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Júlia</cp:lastModifiedBy>
  <dcterms:created xsi:type="dcterms:W3CDTF">2023-08-23T14:33:43Z</dcterms:created>
  <dcterms:modified xsi:type="dcterms:W3CDTF">2023-09-04T14:24:47Z</dcterms:modified>
  <cp:category/>
  <cp:version/>
  <cp:contentType/>
  <cp:contentStatus/>
</cp:coreProperties>
</file>