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4" windowHeight="8192" tabRatio="989" activeTab="0"/>
  </bookViews>
  <sheets>
    <sheet name="Orçamento" sheetId="1" r:id="rId1"/>
    <sheet name="BDI" sheetId="2" r:id="rId2"/>
    <sheet name="Cronagrama" sheetId="3" r:id="rId3"/>
  </sheets>
  <definedNames>
    <definedName name="_xlnm.Print_Area" localSheetId="1">'BDI'!$B$2:$E$38</definedName>
    <definedName name="_xlnm.Print_Titles" localSheetId="1">'BDI'!$4:$4</definedName>
    <definedName name="_xlnm.Print_Area" localSheetId="2">'Cronagrama'!$A$2:$M$17</definedName>
    <definedName name="_xlnm.Print_Area" localSheetId="0">'Orçamento'!$B$3:$L$63</definedName>
    <definedName name="_xlnm.Print_Titles" localSheetId="0">'Orçamento'!$14:$15</definedName>
  </definedNames>
  <calcPr fullCalcOnLoad="1"/>
</workbook>
</file>

<file path=xl/sharedStrings.xml><?xml version="1.0" encoding="utf-8"?>
<sst xmlns="http://schemas.openxmlformats.org/spreadsheetml/2006/main" count="244" uniqueCount="165">
  <si>
    <t>UNIVERSIDADE ESTADUAL DO PIAUÍ – UESPI</t>
  </si>
  <si>
    <t>DEPARTAMENTO DE ENGENHARIA  - DENG</t>
  </si>
  <si>
    <t>PLANILHA DE PREVISÃO ORÇAMENTÁRIA</t>
  </si>
  <si>
    <t xml:space="preserve">CONTRATANTE: </t>
  </si>
  <si>
    <t>UNIVERSIDADE ESTADUAL DO PIAUÍ</t>
  </si>
  <si>
    <t>DATA BASE:</t>
  </si>
  <si>
    <t>JULHO / 2016</t>
  </si>
  <si>
    <t>DESCRIÇÃO DA OBRA/SERVIÇO:</t>
  </si>
  <si>
    <t>AQUISIÇÃO E INSTALAÇÃO DE REVESTIMENTO E ACESSÓRIOS PARA A PISTA DE ATLETISMO DA FUNDAÇÃO UNIVERSIDADE ESTADUAL DO PIAUÍ</t>
  </si>
  <si>
    <t>LOCAL:</t>
  </si>
  <si>
    <t>CAMPUS TORQUATO NETO -  TERESINA /PI</t>
  </si>
  <si>
    <t>ASSINATURA DO RESPONSÁVEL TÉCNICO</t>
  </si>
  <si>
    <t>TAXAS:</t>
  </si>
  <si>
    <t>LS: 89,96                                                                                                                                                                                                       BDI: 25,64 %</t>
  </si>
  <si>
    <t>PLANILHA  ORÇAMENTÁRIA</t>
  </si>
  <si>
    <t>Item</t>
  </si>
  <si>
    <t>Referência</t>
  </si>
  <si>
    <t>Código</t>
  </si>
  <si>
    <t>Discriminação</t>
  </si>
  <si>
    <t>Unidade</t>
  </si>
  <si>
    <t>Quantidade</t>
  </si>
  <si>
    <t>Custo Unitário</t>
  </si>
  <si>
    <t>Preço Unitário Com BDI (%)</t>
  </si>
  <si>
    <t>Preço Total</t>
  </si>
  <si>
    <t>Preço Total do Item</t>
  </si>
  <si>
    <t>% Serviço</t>
  </si>
  <si>
    <t>SERVIÇOS PRELIMINARES</t>
  </si>
  <si>
    <t>1.1</t>
  </si>
  <si>
    <t>INSTALAÇÕES DO CANTEIRO/ PROVISÓRIAS</t>
  </si>
  <si>
    <t>1.1.1</t>
  </si>
  <si>
    <t>SINAPI</t>
  </si>
  <si>
    <t>73822/001</t>
  </si>
  <si>
    <t>Placa de obra em chapa de aço galvanizado - 2,0x3,0 m</t>
  </si>
  <si>
    <t>m2</t>
  </si>
  <si>
    <t>1.1.2</t>
  </si>
  <si>
    <t>73847/002</t>
  </si>
  <si>
    <t>Aluguel container p/ escritório com banheiro, incluso instalações elétricas e hidrossanitárias</t>
  </si>
  <si>
    <t>mês</t>
  </si>
  <si>
    <t>1.1.3</t>
  </si>
  <si>
    <t>73847/004</t>
  </si>
  <si>
    <t>Aluguel de container sanitário com 4 vasos, 1 lavatório, 1 mictório, 4 chuveiros, incluso instalações elétricas e hidrossanitárias</t>
  </si>
  <si>
    <t>1.2</t>
  </si>
  <si>
    <t>MOBILIZAÇÃO E DESMOBILIZAÇÃO DA OBRA</t>
  </si>
  <si>
    <t>1.2.1</t>
  </si>
  <si>
    <t>SEINFRA</t>
  </si>
  <si>
    <t>C1794</t>
  </si>
  <si>
    <t>Mobilização e desmobilização de containers em caminhão equipado c/ guindaste</t>
  </si>
  <si>
    <t>Km</t>
  </si>
  <si>
    <t>1.2.2</t>
  </si>
  <si>
    <t>Transporte comercial com caminhão carroceria 9t, rodovia pavimentada</t>
  </si>
  <si>
    <t>txKm</t>
  </si>
  <si>
    <t>1.2.3</t>
  </si>
  <si>
    <t>Carga, manobras e descarga de materiais diversos, com caminhão carroceria 9t (carga e descarga manuais)</t>
  </si>
  <si>
    <t>t</t>
  </si>
  <si>
    <t>1.3</t>
  </si>
  <si>
    <t>ADMINISTRAÇÃO LOCAL DA OBRA / MATERIAIS</t>
  </si>
  <si>
    <t>1.3.1</t>
  </si>
  <si>
    <t>Engenheiro civil de obra pleno</t>
  </si>
  <si>
    <t>1.3.2</t>
  </si>
  <si>
    <t>Mestre de obras</t>
  </si>
  <si>
    <t>1.3.3</t>
  </si>
  <si>
    <t>Almoxarife</t>
  </si>
  <si>
    <t>1.3.4</t>
  </si>
  <si>
    <t>COTAÇÃO DE MERCADO</t>
  </si>
  <si>
    <t>-</t>
  </si>
  <si>
    <t>Programas de segurança e medicina do trabalho</t>
  </si>
  <si>
    <t>unid.</t>
  </si>
  <si>
    <t>1.3.5</t>
  </si>
  <si>
    <t>ORSE</t>
  </si>
  <si>
    <t>00802</t>
  </si>
  <si>
    <t>Bebedouro</t>
  </si>
  <si>
    <t>1.3.6</t>
  </si>
  <si>
    <t>KIT primeiros socorros</t>
  </si>
  <si>
    <t>cj.</t>
  </si>
  <si>
    <t>1.3.7</t>
  </si>
  <si>
    <t>Material de escritório (prazo da obra)</t>
  </si>
  <si>
    <t>1.3.8</t>
  </si>
  <si>
    <t>Material de limpeza (prazo da obra)</t>
  </si>
  <si>
    <t>1.3.9</t>
  </si>
  <si>
    <t>Fornecimento e instalação de extintor de incêndio TP pó químico 4 kg</t>
  </si>
  <si>
    <t>1.3.10</t>
  </si>
  <si>
    <t>ART CREA de execução da obra</t>
  </si>
  <si>
    <t>1.3.11</t>
  </si>
  <si>
    <t>Plotagem conjunto de projetos executivos, inclusive uma via de cada projeto para a administração</t>
  </si>
  <si>
    <t>1.4</t>
  </si>
  <si>
    <t>SERVIÇO DE TOPOGRAFIA</t>
  </si>
  <si>
    <t>Serviços topográficos para locação com uso de equipamentos topográficos, incluso nivelador</t>
  </si>
  <si>
    <t>REVESTIMENTO DE PISO</t>
  </si>
  <si>
    <t>2.1</t>
  </si>
  <si>
    <t>Fornecimento e instalação de piso sintético, moldado no local, do tipo sanduíche; constituído de duas camadas, a primeira de SBR e a segunda camada de EPDM e demarcação de raias e escalonamento de acordo com as normas da IAAF</t>
  </si>
  <si>
    <t>ACESSÓRIOS PARA PISTA DE ATLETISMO</t>
  </si>
  <si>
    <t>3.1</t>
  </si>
  <si>
    <t>Guia de meio fio, removível em alumínio ao lado da pista (aprovada IAAF)</t>
  </si>
  <si>
    <t>ml</t>
  </si>
  <si>
    <t>3.2</t>
  </si>
  <si>
    <t>Caixa completa de salto longo/triplo (aprovada IAAF)</t>
  </si>
  <si>
    <t>3.3</t>
  </si>
  <si>
    <t>Caixa de salto com vara (aprovado IAAF)</t>
  </si>
  <si>
    <t>3.4</t>
  </si>
  <si>
    <t>Tampa da caixa de salto com vara (aprovada IAAF)</t>
  </si>
  <si>
    <t>3.5</t>
  </si>
  <si>
    <t>Obstáculo do fosso (aprovado IAAF)</t>
  </si>
  <si>
    <t>3.6</t>
  </si>
  <si>
    <t>Gaiola p/ lançamento de disco / martelo c/ rede completa (aprovada IAAF)</t>
  </si>
  <si>
    <t>3.7</t>
  </si>
  <si>
    <t>Círculo lançamento peso 2,135 (aprovado IAAF)</t>
  </si>
  <si>
    <t>3.8</t>
  </si>
  <si>
    <t>Suporte círculo lançamento peso (aprovado IAFF)</t>
  </si>
  <si>
    <t>3.9</t>
  </si>
  <si>
    <t>Círculo de disco 2,50 (aprovado IAAF)</t>
  </si>
  <si>
    <t>3.10</t>
  </si>
  <si>
    <t>Redutor círculo disco / martelo (aprovado IAAF)</t>
  </si>
  <si>
    <t>3.11</t>
  </si>
  <si>
    <t>Certificação da pista pela IAAF</t>
  </si>
  <si>
    <t>LIMPEZA</t>
  </si>
  <si>
    <t>4.1</t>
  </si>
  <si>
    <t>Limpeza da obra</t>
  </si>
  <si>
    <t>TOTAL - REVESTIMENTO E ACESSÓRIOS PISTA DE ATLETISMO</t>
  </si>
  <si>
    <r>
      <t xml:space="preserve">Importa o presente orçamento a quantia de </t>
    </r>
    <r>
      <rPr>
        <b/>
        <sz val="12"/>
        <rFont val="Arial"/>
        <family val="2"/>
      </rPr>
      <t>R$ 4.750.076,75 (Quatro Milhões, Setecentos e Cinquenta Mil, Setenta e Seis Reais e Setenta e Cinco Centavos),</t>
    </r>
    <r>
      <rPr>
        <sz val="12"/>
        <rFont val="Arial"/>
        <family val="2"/>
      </rPr>
      <t xml:space="preserve"> referente a Aquisição e Instalação do Revestimento e Acessórios da Pista de Ateltismo da Universidade Estadual do Piauí - Campus Poeta Torquato Neto, além de Certificação da IAAF.</t>
    </r>
  </si>
  <si>
    <t>Teresina (PI), 28 de Julho de 2016</t>
  </si>
  <si>
    <t>COMPOSIÇÃO DE B.D.I</t>
  </si>
  <si>
    <t>COMPOSIÇÃO BDI:</t>
  </si>
  <si>
    <t>%</t>
  </si>
  <si>
    <t>BENEFÍCIOS:</t>
  </si>
  <si>
    <t>LUCRO</t>
  </si>
  <si>
    <t>B</t>
  </si>
  <si>
    <t>SUB-TOTAL</t>
  </si>
  <si>
    <t>DESPESAS INDIRETAS:</t>
  </si>
  <si>
    <t>CUSTOS ADMINISTRATIVOS:</t>
  </si>
  <si>
    <t>CA</t>
  </si>
  <si>
    <t>DESPESAS COM A ADMINISTRAÇÃO CENTRAL</t>
  </si>
  <si>
    <t xml:space="preserve">GARANTIAS E SEGUROS </t>
  </si>
  <si>
    <t>RISCOS</t>
  </si>
  <si>
    <t>CUSTOS FINANCEIROS:</t>
  </si>
  <si>
    <t>CF</t>
  </si>
  <si>
    <t>DESPESAS FINANCEIRAS</t>
  </si>
  <si>
    <t>IMPOSTOS:</t>
  </si>
  <si>
    <t>IT</t>
  </si>
  <si>
    <r>
      <t xml:space="preserve">ISS </t>
    </r>
    <r>
      <rPr>
        <b/>
        <sz val="10"/>
        <rFont val="Cambria"/>
        <family val="1"/>
      </rPr>
      <t>*</t>
    </r>
  </si>
  <si>
    <t>PIS</t>
  </si>
  <si>
    <t>COFINS</t>
  </si>
  <si>
    <t>CONTRIBUIÇÃO PREVIDENCIÁRIA PARA RECEITA BRUTA</t>
  </si>
  <si>
    <t>CÁLCULO</t>
  </si>
  <si>
    <t>onde:</t>
  </si>
  <si>
    <t>B =</t>
  </si>
  <si>
    <t>Lucro ou remuneração sobre os serviços</t>
  </si>
  <si>
    <t>CA =</t>
  </si>
  <si>
    <t>Custos administrativos e despesas eventuais impossíveis de serem consideradas quando da elaboração dos orçamentos (licenças, alvarás, registros, cauções,seguros, etc.)</t>
  </si>
  <si>
    <t>CF =</t>
  </si>
  <si>
    <t>Custos financeiros do capital utilizado pela empresa para realização dos serviços</t>
  </si>
  <si>
    <t>IT =</t>
  </si>
  <si>
    <t>Despesas com impostos e taxas sobre os serviços contratados</t>
  </si>
  <si>
    <t>CRONOGRAMA FÍSICO-FINANCEIRO</t>
  </si>
  <si>
    <t>ITEM</t>
  </si>
  <si>
    <t>DISCRIMINAÇÃO</t>
  </si>
  <si>
    <t>% DO ITEM</t>
  </si>
  <si>
    <t>VALOR DO ITEM</t>
  </si>
  <si>
    <t>30 DIAS</t>
  </si>
  <si>
    <t>60 DIAS</t>
  </si>
  <si>
    <t>90 DIAS</t>
  </si>
  <si>
    <t>120 DIAS</t>
  </si>
  <si>
    <t>TOTAL</t>
  </si>
  <si>
    <t>VALOR</t>
  </si>
  <si>
    <t>TOTAL DO PERÍODO (R$)</t>
  </si>
  <si>
    <t>TOTAL DO PERÍODO (%)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</si>
</sst>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(&quot;R$ &quot;* #,##0.00_);_(&quot;R$ &quot;* \(#,##0.00\);_(&quot;R$ &quot;* \-??_);_(@_)"/>
    <numFmt numFmtId="166" formatCode="0%"/>
    <numFmt numFmtId="167" formatCode="_(* #,##0.00_);_(* \(#,##0.00\);_(* \-??_);_(@_)"/>
    <numFmt numFmtId="168" formatCode="_-* #,##0.00_-;\-* #,##0.00_-;_-* \-??_-;_-@_-"/>
    <numFmt numFmtId="169" formatCode="#,##0.00"/>
    <numFmt numFmtId="170" formatCode="0.00%"/>
    <numFmt numFmtId="171" formatCode="0\.00"/>
    <numFmt numFmtId="172" formatCode="0.00"/>
    <numFmt numFmtId="173" formatCode="@"/>
    <numFmt numFmtId="174" formatCode="_-* #,##0.00_-;\-* #,##0.00_-;_-* \-??_-;_-@_-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0"/>
      <name val="MS Sans Serif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sz val="12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5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40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4" fontId="1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7" fontId="0" fillId="0" borderId="0" applyFill="0" applyBorder="0" applyAlignment="0" applyProtection="0"/>
  </cellStyleXfs>
  <cellXfs count="268">
    <xf numFmtId="164" fontId="0" fillId="0" borderId="0" xfId="0" applyAlignment="1">
      <alignment/>
    </xf>
    <xf numFmtId="164" fontId="3" fillId="0" borderId="0" xfId="0" applyFont="1" applyAlignment="1">
      <alignment vertical="center" wrapText="1"/>
    </xf>
    <xf numFmtId="164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9" fontId="3" fillId="0" borderId="0" xfId="0" applyNumberFormat="1" applyFont="1" applyAlignment="1">
      <alignment horizontal="right" vertical="center" wrapText="1"/>
    </xf>
    <xf numFmtId="169" fontId="3" fillId="2" borderId="0" xfId="0" applyNumberFormat="1" applyFont="1" applyFill="1" applyAlignment="1">
      <alignment horizontal="right" vertical="center" wrapText="1"/>
    </xf>
    <xf numFmtId="169" fontId="3" fillId="0" borderId="0" xfId="0" applyNumberFormat="1" applyFont="1" applyAlignment="1">
      <alignment horizontal="center" vertical="center" wrapText="1"/>
    </xf>
    <xf numFmtId="170" fontId="3" fillId="0" borderId="0" xfId="0" applyNumberFormat="1" applyFont="1" applyAlignment="1">
      <alignment horizontal="center" vertical="center" wrapText="1"/>
    </xf>
    <xf numFmtId="171" fontId="4" fillId="0" borderId="1" xfId="21" applyNumberFormat="1" applyFont="1" applyFill="1" applyBorder="1" applyAlignment="1">
      <alignment horizontal="center" vertical="center"/>
      <protection/>
    </xf>
    <xf numFmtId="171" fontId="4" fillId="0" borderId="2" xfId="21" applyNumberFormat="1" applyFont="1" applyFill="1" applyBorder="1" applyAlignment="1">
      <alignment horizontal="center" vertical="center" wrapText="1"/>
      <protection/>
    </xf>
    <xf numFmtId="171" fontId="4" fillId="0" borderId="3" xfId="21" applyNumberFormat="1" applyFont="1" applyFill="1" applyBorder="1" applyAlignment="1">
      <alignment horizontal="center" vertical="center" wrapText="1"/>
      <protection/>
    </xf>
    <xf numFmtId="171" fontId="5" fillId="0" borderId="4" xfId="21" applyNumberFormat="1" applyFont="1" applyFill="1" applyBorder="1" applyAlignment="1">
      <alignment horizontal="left" vertical="center"/>
      <protection/>
    </xf>
    <xf numFmtId="171" fontId="5" fillId="0" borderId="5" xfId="21" applyNumberFormat="1" applyFont="1" applyFill="1" applyBorder="1" applyAlignment="1">
      <alignment horizontal="left" vertical="center" wrapText="1"/>
      <protection/>
    </xf>
    <xf numFmtId="169" fontId="6" fillId="0" borderId="6" xfId="21" applyNumberFormat="1" applyFont="1" applyFill="1" applyBorder="1" applyAlignment="1">
      <alignment horizontal="center" vertical="center" wrapText="1"/>
      <protection/>
    </xf>
    <xf numFmtId="171" fontId="5" fillId="0" borderId="7" xfId="21" applyNumberFormat="1" applyFont="1" applyFill="1" applyBorder="1" applyAlignment="1">
      <alignment horizontal="left" vertical="center" wrapText="1"/>
      <protection/>
    </xf>
    <xf numFmtId="171" fontId="5" fillId="0" borderId="8" xfId="21" applyNumberFormat="1" applyFont="1" applyFill="1" applyBorder="1" applyAlignment="1">
      <alignment horizontal="left" vertical="center" wrapText="1"/>
      <protection/>
    </xf>
    <xf numFmtId="164" fontId="7" fillId="0" borderId="9" xfId="0" applyFont="1" applyBorder="1" applyAlignment="1">
      <alignment horizontal="left" vertical="center" wrapText="1"/>
    </xf>
    <xf numFmtId="171" fontId="5" fillId="0" borderId="10" xfId="21" applyNumberFormat="1" applyFont="1" applyFill="1" applyBorder="1" applyAlignment="1">
      <alignment horizontal="left" vertical="center" wrapText="1"/>
      <protection/>
    </xf>
    <xf numFmtId="171" fontId="5" fillId="0" borderId="8" xfId="21" applyNumberFormat="1" applyFont="1" applyFill="1" applyBorder="1" applyAlignment="1">
      <alignment horizontal="center" vertical="center" wrapText="1"/>
      <protection/>
    </xf>
    <xf numFmtId="171" fontId="5" fillId="0" borderId="11" xfId="21" applyNumberFormat="1" applyFont="1" applyFill="1" applyBorder="1" applyAlignment="1">
      <alignment horizontal="left" vertical="center" wrapText="1"/>
      <protection/>
    </xf>
    <xf numFmtId="171" fontId="5" fillId="0" borderId="12" xfId="21" applyNumberFormat="1" applyFont="1" applyFill="1" applyBorder="1" applyAlignment="1">
      <alignment horizontal="left" vertical="center" wrapText="1"/>
      <protection/>
    </xf>
    <xf numFmtId="171" fontId="8" fillId="3" borderId="13" xfId="21" applyNumberFormat="1" applyFont="1" applyFill="1" applyBorder="1" applyAlignment="1">
      <alignment horizontal="center" vertical="center" wrapText="1"/>
      <protection/>
    </xf>
    <xf numFmtId="164" fontId="9" fillId="0" borderId="14" xfId="0" applyFont="1" applyBorder="1" applyAlignment="1">
      <alignment horizontal="center" vertical="center" wrapText="1"/>
    </xf>
    <xf numFmtId="164" fontId="9" fillId="0" borderId="15" xfId="0" applyFont="1" applyBorder="1" applyAlignment="1">
      <alignment horizontal="center" vertical="center" wrapText="1"/>
    </xf>
    <xf numFmtId="164" fontId="9" fillId="0" borderId="15" xfId="0" applyFont="1" applyBorder="1" applyAlignment="1">
      <alignment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9" fontId="9" fillId="0" borderId="15" xfId="0" applyNumberFormat="1" applyFont="1" applyBorder="1" applyAlignment="1">
      <alignment horizontal="right" vertical="center" wrapText="1"/>
    </xf>
    <xf numFmtId="169" fontId="9" fillId="2" borderId="15" xfId="0" applyNumberFormat="1" applyFont="1" applyFill="1" applyBorder="1" applyAlignment="1">
      <alignment horizontal="right" vertical="center" wrapText="1"/>
    </xf>
    <xf numFmtId="169" fontId="9" fillId="0" borderId="15" xfId="0" applyNumberFormat="1" applyFont="1" applyBorder="1" applyAlignment="1">
      <alignment horizontal="center" vertical="center" wrapText="1"/>
    </xf>
    <xf numFmtId="170" fontId="9" fillId="0" borderId="16" xfId="0" applyNumberFormat="1" applyFont="1" applyBorder="1" applyAlignment="1">
      <alignment horizontal="center" vertical="center" wrapText="1"/>
    </xf>
    <xf numFmtId="164" fontId="8" fillId="0" borderId="7" xfId="21" applyNumberFormat="1" applyFont="1" applyFill="1" applyBorder="1" applyAlignment="1">
      <alignment horizontal="center" vertical="center" wrapText="1"/>
      <protection/>
    </xf>
    <xf numFmtId="164" fontId="8" fillId="0" borderId="17" xfId="267" applyNumberFormat="1" applyFont="1" applyFill="1" applyBorder="1" applyAlignment="1" applyProtection="1">
      <alignment horizontal="center" vertical="center" wrapText="1"/>
      <protection/>
    </xf>
    <xf numFmtId="169" fontId="8" fillId="0" borderId="17" xfId="267" applyNumberFormat="1" applyFont="1" applyFill="1" applyBorder="1" applyAlignment="1" applyProtection="1">
      <alignment horizontal="center" vertical="center" wrapText="1"/>
      <protection/>
    </xf>
    <xf numFmtId="169" fontId="8" fillId="2" borderId="17" xfId="267" applyNumberFormat="1" applyFont="1" applyFill="1" applyBorder="1" applyAlignment="1" applyProtection="1">
      <alignment horizontal="center" vertical="center" wrapText="1"/>
      <protection/>
    </xf>
    <xf numFmtId="170" fontId="8" fillId="0" borderId="18" xfId="267" applyNumberFormat="1" applyFont="1" applyFill="1" applyBorder="1" applyAlignment="1" applyProtection="1">
      <alignment horizontal="center" vertical="center" wrapText="1"/>
      <protection/>
    </xf>
    <xf numFmtId="172" fontId="8" fillId="0" borderId="17" xfId="19" applyNumberFormat="1" applyFont="1" applyFill="1" applyBorder="1" applyAlignment="1" applyProtection="1">
      <alignment horizontal="center" vertical="center" wrapText="1"/>
      <protection/>
    </xf>
    <xf numFmtId="164" fontId="9" fillId="0" borderId="19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9" fontId="9" fillId="0" borderId="0" xfId="0" applyNumberFormat="1" applyFont="1" applyBorder="1" applyAlignment="1">
      <alignment horizontal="right" vertical="center" wrapText="1"/>
    </xf>
    <xf numFmtId="169" fontId="9" fillId="2" borderId="0" xfId="0" applyNumberFormat="1" applyFont="1" applyFill="1" applyBorder="1" applyAlignment="1">
      <alignment horizontal="right" vertical="center" wrapText="1"/>
    </xf>
    <xf numFmtId="169" fontId="9" fillId="0" borderId="0" xfId="0" applyNumberFormat="1" applyFont="1" applyBorder="1" applyAlignment="1">
      <alignment horizontal="center" vertical="center" wrapText="1"/>
    </xf>
    <xf numFmtId="170" fontId="9" fillId="0" borderId="20" xfId="0" applyNumberFormat="1" applyFont="1" applyBorder="1" applyAlignment="1">
      <alignment horizontal="center" vertical="center" wrapText="1"/>
    </xf>
    <xf numFmtId="164" fontId="10" fillId="4" borderId="21" xfId="0" applyNumberFormat="1" applyFont="1" applyFill="1" applyBorder="1" applyAlignment="1">
      <alignment horizontal="center" vertical="center" wrapText="1"/>
    </xf>
    <xf numFmtId="164" fontId="7" fillId="4" borderId="8" xfId="0" applyNumberFormat="1" applyFont="1" applyFill="1" applyBorder="1" applyAlignment="1">
      <alignment horizontal="left" vertical="center" wrapText="1"/>
    </xf>
    <xf numFmtId="164" fontId="9" fillId="4" borderId="22" xfId="0" applyNumberFormat="1" applyFont="1" applyFill="1" applyBorder="1" applyAlignment="1">
      <alignment horizontal="center" vertical="center" wrapText="1"/>
    </xf>
    <xf numFmtId="169" fontId="9" fillId="4" borderId="22" xfId="0" applyNumberFormat="1" applyFont="1" applyFill="1" applyBorder="1" applyAlignment="1">
      <alignment horizontal="right" vertical="center"/>
    </xf>
    <xf numFmtId="169" fontId="9" fillId="4" borderId="23" xfId="0" applyNumberFormat="1" applyFont="1" applyFill="1" applyBorder="1" applyAlignment="1">
      <alignment horizontal="right" vertical="center"/>
    </xf>
    <xf numFmtId="169" fontId="10" fillId="4" borderId="23" xfId="0" applyNumberFormat="1" applyFont="1" applyFill="1" applyBorder="1" applyAlignment="1">
      <alignment horizontal="center" vertical="center"/>
    </xf>
    <xf numFmtId="170" fontId="10" fillId="4" borderId="18" xfId="0" applyNumberFormat="1" applyFont="1" applyFill="1" applyBorder="1" applyAlignment="1">
      <alignment horizontal="center" vertical="center"/>
    </xf>
    <xf numFmtId="164" fontId="10" fillId="0" borderId="21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left" vertical="center" wrapText="1"/>
    </xf>
    <xf numFmtId="164" fontId="3" fillId="0" borderId="0" xfId="0" applyFont="1" applyAlignment="1">
      <alignment wrapText="1"/>
    </xf>
    <xf numFmtId="164" fontId="9" fillId="0" borderId="21" xfId="0" applyNumberFormat="1" applyFont="1" applyFill="1" applyBorder="1" applyAlignment="1">
      <alignment horizontal="center" vertical="center" wrapText="1"/>
    </xf>
    <xf numFmtId="164" fontId="11" fillId="0" borderId="17" xfId="15" applyNumberFormat="1" applyFont="1" applyFill="1" applyBorder="1" applyAlignment="1" applyProtection="1">
      <alignment horizontal="center" vertical="center" wrapText="1"/>
      <protection/>
    </xf>
    <xf numFmtId="164" fontId="11" fillId="0" borderId="23" xfId="15" applyNumberFormat="1" applyFont="1" applyFill="1" applyBorder="1" applyAlignment="1" applyProtection="1">
      <alignment horizontal="left" vertical="center" wrapText="1"/>
      <protection/>
    </xf>
    <xf numFmtId="164" fontId="9" fillId="0" borderId="17" xfId="0" applyNumberFormat="1" applyFont="1" applyFill="1" applyBorder="1" applyAlignment="1">
      <alignment horizontal="center" wrapText="1"/>
    </xf>
    <xf numFmtId="169" fontId="9" fillId="0" borderId="17" xfId="0" applyNumberFormat="1" applyFont="1" applyFill="1" applyBorder="1" applyAlignment="1">
      <alignment horizontal="right"/>
    </xf>
    <xf numFmtId="169" fontId="11" fillId="0" borderId="17" xfId="15" applyNumberFormat="1" applyFont="1" applyFill="1" applyBorder="1" applyAlignment="1" applyProtection="1">
      <alignment horizontal="right"/>
      <protection/>
    </xf>
    <xf numFmtId="169" fontId="9" fillId="0" borderId="25" xfId="0" applyNumberFormat="1" applyFont="1" applyFill="1" applyBorder="1" applyAlignment="1">
      <alignment horizontal="right" vertical="center"/>
    </xf>
    <xf numFmtId="169" fontId="9" fillId="0" borderId="26" xfId="0" applyNumberFormat="1" applyFont="1" applyFill="1" applyBorder="1" applyAlignment="1">
      <alignment horizontal="right" vertical="center"/>
    </xf>
    <xf numFmtId="169" fontId="9" fillId="0" borderId="17" xfId="0" applyNumberFormat="1" applyFont="1" applyFill="1" applyBorder="1" applyAlignment="1">
      <alignment/>
    </xf>
    <xf numFmtId="170" fontId="10" fillId="0" borderId="18" xfId="0" applyNumberFormat="1" applyFont="1" applyFill="1" applyBorder="1" applyAlignment="1">
      <alignment/>
    </xf>
    <xf numFmtId="164" fontId="9" fillId="0" borderId="17" xfId="0" applyNumberFormat="1" applyFont="1" applyFill="1" applyBorder="1" applyAlignment="1">
      <alignment horizontal="center" vertical="center" wrapText="1"/>
    </xf>
    <xf numFmtId="169" fontId="9" fillId="0" borderId="17" xfId="0" applyNumberFormat="1" applyFont="1" applyFill="1" applyBorder="1" applyAlignment="1">
      <alignment horizontal="right" vertical="center"/>
    </xf>
    <xf numFmtId="169" fontId="11" fillId="0" borderId="17" xfId="15" applyNumberFormat="1" applyFont="1" applyFill="1" applyBorder="1" applyAlignment="1" applyProtection="1">
      <alignment horizontal="right" vertical="center"/>
      <protection/>
    </xf>
    <xf numFmtId="169" fontId="9" fillId="0" borderId="27" xfId="0" applyNumberFormat="1" applyFont="1" applyFill="1" applyBorder="1" applyAlignment="1">
      <alignment horizontal="right" vertical="center"/>
    </xf>
    <xf numFmtId="169" fontId="9" fillId="0" borderId="5" xfId="0" applyNumberFormat="1" applyFont="1" applyFill="1" applyBorder="1" applyAlignment="1">
      <alignment horizontal="right" vertical="center"/>
    </xf>
    <xf numFmtId="164" fontId="9" fillId="0" borderId="23" xfId="15" applyNumberFormat="1" applyFont="1" applyFill="1" applyBorder="1" applyAlignment="1" applyProtection="1">
      <alignment horizontal="left" vertical="center" wrapText="1"/>
      <protection/>
    </xf>
    <xf numFmtId="164" fontId="10" fillId="0" borderId="7" xfId="0" applyNumberFormat="1" applyFont="1" applyFill="1" applyBorder="1" applyAlignment="1">
      <alignment horizontal="center" vertical="center" wrapText="1"/>
    </xf>
    <xf numFmtId="164" fontId="10" fillId="0" borderId="28" xfId="15" applyNumberFormat="1" applyFont="1" applyFill="1" applyBorder="1" applyAlignment="1" applyProtection="1">
      <alignment horizontal="left" vertical="center" wrapText="1"/>
      <protection/>
    </xf>
    <xf numFmtId="169" fontId="9" fillId="0" borderId="29" xfId="0" applyNumberFormat="1" applyFont="1" applyFill="1" applyBorder="1" applyAlignment="1">
      <alignment horizontal="right" vertical="center"/>
    </xf>
    <xf numFmtId="169" fontId="9" fillId="0" borderId="17" xfId="0" applyNumberFormat="1" applyFont="1" applyFill="1" applyBorder="1" applyAlignment="1">
      <alignment vertical="center"/>
    </xf>
    <xf numFmtId="170" fontId="10" fillId="0" borderId="18" xfId="0" applyNumberFormat="1" applyFont="1" applyFill="1" applyBorder="1" applyAlignment="1">
      <alignment vertical="center"/>
    </xf>
    <xf numFmtId="164" fontId="9" fillId="0" borderId="0" xfId="0" applyFont="1" applyFill="1" applyBorder="1" applyAlignment="1">
      <alignment horizontal="left" vertical="center" wrapText="1"/>
    </xf>
    <xf numFmtId="169" fontId="9" fillId="0" borderId="18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horizontal="center" vertical="center" wrapText="1"/>
    </xf>
    <xf numFmtId="164" fontId="9" fillId="0" borderId="30" xfId="15" applyNumberFormat="1" applyFont="1" applyFill="1" applyBorder="1" applyAlignment="1" applyProtection="1">
      <alignment vertical="center" wrapText="1"/>
      <protection/>
    </xf>
    <xf numFmtId="164" fontId="9" fillId="0" borderId="29" xfId="0" applyNumberFormat="1" applyFont="1" applyFill="1" applyBorder="1" applyAlignment="1">
      <alignment horizontal="center" vertical="center" wrapText="1"/>
    </xf>
    <xf numFmtId="169" fontId="11" fillId="0" borderId="29" xfId="15" applyNumberFormat="1" applyFont="1" applyFill="1" applyBorder="1" applyAlignment="1" applyProtection="1">
      <alignment horizontal="right" vertical="center"/>
      <protection/>
    </xf>
    <xf numFmtId="169" fontId="9" fillId="0" borderId="23" xfId="0" applyNumberFormat="1" applyFont="1" applyFill="1" applyBorder="1" applyAlignment="1">
      <alignment horizontal="center" vertical="center"/>
    </xf>
    <xf numFmtId="170" fontId="10" fillId="0" borderId="18" xfId="0" applyNumberFormat="1" applyFont="1" applyFill="1" applyBorder="1" applyAlignment="1">
      <alignment horizontal="center" vertical="center"/>
    </xf>
    <xf numFmtId="164" fontId="10" fillId="4" borderId="7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Border="1" applyAlignment="1">
      <alignment horizontal="left" vertical="center" wrapText="1"/>
    </xf>
    <xf numFmtId="164" fontId="11" fillId="0" borderId="30" xfId="15" applyNumberFormat="1" applyFont="1" applyFill="1" applyBorder="1" applyAlignment="1" applyProtection="1">
      <alignment horizontal="left" vertical="center" wrapText="1"/>
      <protection/>
    </xf>
    <xf numFmtId="169" fontId="9" fillId="0" borderId="17" xfId="0" applyNumberFormat="1" applyFont="1" applyFill="1" applyBorder="1" applyAlignment="1">
      <alignment horizontal="center"/>
    </xf>
    <xf numFmtId="164" fontId="7" fillId="4" borderId="31" xfId="0" applyNumberFormat="1" applyFont="1" applyFill="1" applyBorder="1" applyAlignment="1">
      <alignment horizontal="left" vertical="center" wrapText="1"/>
    </xf>
    <xf numFmtId="169" fontId="10" fillId="4" borderId="32" xfId="0" applyNumberFormat="1" applyFont="1" applyFill="1" applyBorder="1" applyAlignment="1">
      <alignment horizontal="center" vertical="center"/>
    </xf>
    <xf numFmtId="170" fontId="10" fillId="4" borderId="24" xfId="0" applyNumberFormat="1" applyFont="1" applyFill="1" applyBorder="1" applyAlignment="1">
      <alignment horizontal="center" vertical="center"/>
    </xf>
    <xf numFmtId="164" fontId="9" fillId="0" borderId="23" xfId="0" applyNumberFormat="1" applyFont="1" applyFill="1" applyBorder="1" applyAlignment="1">
      <alignment horizontal="left" vertical="center" wrapText="1"/>
    </xf>
    <xf numFmtId="169" fontId="9" fillId="0" borderId="27" xfId="0" applyNumberFormat="1" applyFont="1" applyFill="1" applyBorder="1" applyAlignment="1">
      <alignment horizontal="right"/>
    </xf>
    <xf numFmtId="169" fontId="9" fillId="0" borderId="5" xfId="0" applyNumberFormat="1" applyFont="1" applyFill="1" applyBorder="1" applyAlignment="1">
      <alignment horizontal="right"/>
    </xf>
    <xf numFmtId="164" fontId="9" fillId="0" borderId="22" xfId="0" applyNumberFormat="1" applyFont="1" applyFill="1" applyBorder="1" applyAlignment="1">
      <alignment horizontal="left" vertical="center" wrapText="1"/>
    </xf>
    <xf numFmtId="169" fontId="11" fillId="0" borderId="22" xfId="15" applyNumberFormat="1" applyFont="1" applyFill="1" applyBorder="1" applyAlignment="1" applyProtection="1">
      <alignment horizontal="right"/>
      <protection/>
    </xf>
    <xf numFmtId="169" fontId="9" fillId="0" borderId="8" xfId="0" applyNumberFormat="1" applyFont="1" applyFill="1" applyBorder="1" applyAlignment="1">
      <alignment horizontal="right" vertical="center"/>
    </xf>
    <xf numFmtId="169" fontId="10" fillId="4" borderId="33" xfId="0" applyNumberFormat="1" applyFont="1" applyFill="1" applyBorder="1" applyAlignment="1">
      <alignment horizontal="center" vertical="center"/>
    </xf>
    <xf numFmtId="170" fontId="10" fillId="4" borderId="34" xfId="0" applyNumberFormat="1" applyFont="1" applyFill="1" applyBorder="1" applyAlignment="1">
      <alignment horizontal="center" vertical="center"/>
    </xf>
    <xf numFmtId="169" fontId="9" fillId="0" borderId="17" xfId="0" applyNumberFormat="1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vertical="center" wrapText="1"/>
    </xf>
    <xf numFmtId="164" fontId="11" fillId="0" borderId="35" xfId="0" applyFont="1" applyFill="1" applyBorder="1" applyAlignment="1">
      <alignment horizontal="left" vertical="center" wrapText="1"/>
    </xf>
    <xf numFmtId="164" fontId="11" fillId="0" borderId="0" xfId="0" applyFont="1" applyFill="1" applyBorder="1" applyAlignment="1">
      <alignment horizontal="center" vertical="center" wrapText="1"/>
    </xf>
    <xf numFmtId="164" fontId="11" fillId="0" borderId="36" xfId="15" applyNumberFormat="1" applyFont="1" applyFill="1" applyBorder="1" applyAlignment="1" applyProtection="1">
      <alignment horizontal="left" vertical="center" wrapText="1"/>
      <protection/>
    </xf>
    <xf numFmtId="164" fontId="11" fillId="0" borderId="36" xfId="0" applyFont="1" applyFill="1" applyBorder="1" applyAlignment="1">
      <alignment horizontal="center" vertical="center"/>
    </xf>
    <xf numFmtId="169" fontId="11" fillId="0" borderId="36" xfId="0" applyNumberFormat="1" applyFont="1" applyFill="1" applyBorder="1" applyAlignment="1">
      <alignment horizontal="right" vertical="center"/>
    </xf>
    <xf numFmtId="169" fontId="11" fillId="2" borderId="36" xfId="15" applyNumberFormat="1" applyFont="1" applyFill="1" applyBorder="1" applyAlignment="1" applyProtection="1">
      <alignment horizontal="right" vertical="center"/>
      <protection/>
    </xf>
    <xf numFmtId="169" fontId="11" fillId="0" borderId="36" xfId="15" applyNumberFormat="1" applyFont="1" applyFill="1" applyBorder="1" applyAlignment="1" applyProtection="1">
      <alignment horizontal="right" vertical="center"/>
      <protection/>
    </xf>
    <xf numFmtId="169" fontId="11" fillId="0" borderId="22" xfId="15" applyNumberFormat="1" applyFont="1" applyFill="1" applyBorder="1" applyAlignment="1" applyProtection="1">
      <alignment horizontal="center" vertical="center"/>
      <protection/>
    </xf>
    <xf numFmtId="170" fontId="11" fillId="0" borderId="37" xfId="0" applyNumberFormat="1" applyFont="1" applyFill="1" applyBorder="1" applyAlignment="1">
      <alignment horizontal="center" vertical="center"/>
    </xf>
    <xf numFmtId="164" fontId="6" fillId="0" borderId="0" xfId="0" applyFont="1" applyFill="1" applyAlignment="1">
      <alignment vertical="center" wrapText="1"/>
    </xf>
    <xf numFmtId="164" fontId="5" fillId="4" borderId="21" xfId="0" applyNumberFormat="1" applyFont="1" applyFill="1" applyBorder="1" applyAlignment="1">
      <alignment horizontal="left" vertical="center"/>
    </xf>
    <xf numFmtId="164" fontId="11" fillId="4" borderId="22" xfId="0" applyFont="1" applyFill="1" applyBorder="1" applyAlignment="1">
      <alignment horizontal="center" vertical="center"/>
    </xf>
    <xf numFmtId="169" fontId="11" fillId="4" borderId="22" xfId="0" applyNumberFormat="1" applyFont="1" applyFill="1" applyBorder="1" applyAlignment="1">
      <alignment horizontal="right" vertical="center"/>
    </xf>
    <xf numFmtId="169" fontId="11" fillId="4" borderId="22" xfId="15" applyNumberFormat="1" applyFont="1" applyFill="1" applyBorder="1" applyAlignment="1" applyProtection="1">
      <alignment horizontal="right" vertical="center"/>
      <protection/>
    </xf>
    <xf numFmtId="169" fontId="8" fillId="4" borderId="22" xfId="15" applyNumberFormat="1" applyFont="1" applyFill="1" applyBorder="1" applyAlignment="1" applyProtection="1">
      <alignment horizontal="right" vertical="center"/>
      <protection/>
    </xf>
    <xf numFmtId="169" fontId="8" fillId="4" borderId="23" xfId="15" applyNumberFormat="1" applyFont="1" applyFill="1" applyBorder="1" applyAlignment="1" applyProtection="1">
      <alignment horizontal="right" vertical="center"/>
      <protection/>
    </xf>
    <xf numFmtId="170" fontId="8" fillId="4" borderId="18" xfId="0" applyNumberFormat="1" applyFont="1" applyFill="1" applyBorder="1" applyAlignment="1">
      <alignment horizontal="center" vertical="center"/>
    </xf>
    <xf numFmtId="164" fontId="8" fillId="2" borderId="19" xfId="0" applyNumberFormat="1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 wrapText="1"/>
    </xf>
    <xf numFmtId="164" fontId="11" fillId="2" borderId="0" xfId="0" applyFont="1" applyFill="1" applyBorder="1" applyAlignment="1">
      <alignment horizontal="center" vertical="center"/>
    </xf>
    <xf numFmtId="169" fontId="11" fillId="2" borderId="0" xfId="0" applyNumberFormat="1" applyFont="1" applyFill="1" applyBorder="1" applyAlignment="1">
      <alignment horizontal="right" vertical="center"/>
    </xf>
    <xf numFmtId="169" fontId="11" fillId="2" borderId="0" xfId="15" applyNumberFormat="1" applyFont="1" applyFill="1" applyBorder="1" applyAlignment="1" applyProtection="1">
      <alignment horizontal="right" vertical="center"/>
      <protection/>
    </xf>
    <xf numFmtId="169" fontId="8" fillId="2" borderId="0" xfId="15" applyNumberFormat="1" applyFont="1" applyFill="1" applyBorder="1" applyAlignment="1" applyProtection="1">
      <alignment horizontal="right" vertical="center"/>
      <protection/>
    </xf>
    <xf numFmtId="170" fontId="8" fillId="2" borderId="20" xfId="0" applyNumberFormat="1" applyFont="1" applyFill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vertical="center" wrapText="1"/>
    </xf>
    <xf numFmtId="169" fontId="10" fillId="0" borderId="0" xfId="0" applyNumberFormat="1" applyFont="1" applyBorder="1" applyAlignment="1">
      <alignment horizontal="right" vertical="center" wrapText="1"/>
    </xf>
    <xf numFmtId="169" fontId="10" fillId="0" borderId="0" xfId="0" applyNumberFormat="1" applyFont="1" applyBorder="1" applyAlignment="1">
      <alignment horizontal="center" vertical="center" wrapText="1"/>
    </xf>
    <xf numFmtId="170" fontId="10" fillId="0" borderId="20" xfId="0" applyNumberFormat="1" applyFont="1" applyBorder="1" applyAlignment="1">
      <alignment horizontal="center" vertical="center" wrapText="1"/>
    </xf>
    <xf numFmtId="164" fontId="11" fillId="5" borderId="2" xfId="268" applyFont="1" applyFill="1" applyBorder="1" applyAlignment="1">
      <alignment horizontal="justify" vertical="center" wrapText="1"/>
      <protection/>
    </xf>
    <xf numFmtId="164" fontId="6" fillId="0" borderId="19" xfId="268" applyFont="1" applyFill="1" applyBorder="1" applyAlignment="1">
      <alignment horizontal="center" vertical="center" wrapText="1"/>
      <protection/>
    </xf>
    <xf numFmtId="164" fontId="6" fillId="0" borderId="0" xfId="268" applyFont="1" applyFill="1" applyBorder="1" applyAlignment="1">
      <alignment horizontal="center" vertical="center" wrapText="1"/>
      <protection/>
    </xf>
    <xf numFmtId="164" fontId="6" fillId="0" borderId="0" xfId="268" applyFont="1" applyFill="1" applyBorder="1" applyAlignment="1">
      <alignment vertical="center" wrapText="1"/>
      <protection/>
    </xf>
    <xf numFmtId="169" fontId="6" fillId="0" borderId="0" xfId="275" applyNumberFormat="1" applyFont="1" applyFill="1" applyBorder="1" applyAlignment="1" applyProtection="1">
      <alignment horizontal="right" vertical="center" wrapText="1"/>
      <protection/>
    </xf>
    <xf numFmtId="169" fontId="6" fillId="2" borderId="0" xfId="268" applyNumberFormat="1" applyFont="1" applyFill="1" applyBorder="1" applyAlignment="1">
      <alignment horizontal="right" vertical="center" wrapText="1"/>
      <protection/>
    </xf>
    <xf numFmtId="169" fontId="6" fillId="0" borderId="0" xfId="268" applyNumberFormat="1" applyFont="1" applyFill="1" applyBorder="1" applyAlignment="1">
      <alignment horizontal="center" vertical="center" wrapText="1"/>
      <protection/>
    </xf>
    <xf numFmtId="170" fontId="6" fillId="0" borderId="20" xfId="268" applyNumberFormat="1" applyFont="1" applyFill="1" applyBorder="1" applyAlignment="1">
      <alignment horizontal="center" vertical="center" wrapText="1"/>
      <protection/>
    </xf>
    <xf numFmtId="164" fontId="6" fillId="0" borderId="38" xfId="268" applyFont="1" applyFill="1" applyBorder="1" applyAlignment="1">
      <alignment horizontal="left" vertical="center" wrapText="1"/>
      <protection/>
    </xf>
    <xf numFmtId="164" fontId="6" fillId="0" borderId="39" xfId="268" applyFont="1" applyFill="1" applyBorder="1" applyAlignment="1">
      <alignment horizontal="center" vertical="center" wrapText="1"/>
      <protection/>
    </xf>
    <xf numFmtId="169" fontId="6" fillId="0" borderId="39" xfId="275" applyNumberFormat="1" applyFont="1" applyFill="1" applyBorder="1" applyAlignment="1" applyProtection="1">
      <alignment horizontal="right" vertical="center" wrapText="1"/>
      <protection/>
    </xf>
    <xf numFmtId="169" fontId="6" fillId="2" borderId="39" xfId="268" applyNumberFormat="1" applyFont="1" applyFill="1" applyBorder="1" applyAlignment="1">
      <alignment horizontal="right" vertical="center" wrapText="1"/>
      <protection/>
    </xf>
    <xf numFmtId="169" fontId="6" fillId="0" borderId="39" xfId="268" applyNumberFormat="1" applyFont="1" applyFill="1" applyBorder="1" applyAlignment="1">
      <alignment horizontal="center" vertical="center" wrapText="1"/>
      <protection/>
    </xf>
    <xf numFmtId="170" fontId="6" fillId="0" borderId="40" xfId="268" applyNumberFormat="1" applyFont="1" applyFill="1" applyBorder="1" applyAlignment="1">
      <alignment horizontal="center" vertical="center" wrapText="1"/>
      <protection/>
    </xf>
    <xf numFmtId="173" fontId="8" fillId="0" borderId="41" xfId="0" applyNumberFormat="1" applyFont="1" applyBorder="1" applyAlignment="1">
      <alignment horizontal="center" vertical="center" wrapText="1"/>
    </xf>
    <xf numFmtId="173" fontId="9" fillId="0" borderId="0" xfId="0" applyNumberFormat="1" applyFont="1" applyBorder="1" applyAlignment="1">
      <alignment horizontal="left" vertical="center"/>
    </xf>
    <xf numFmtId="173" fontId="0" fillId="0" borderId="0" xfId="0" applyNumberFormat="1" applyBorder="1" applyAlignment="1">
      <alignment horizontal="left" vertical="center"/>
    </xf>
    <xf numFmtId="173" fontId="11" fillId="0" borderId="8" xfId="0" applyNumberFormat="1" applyFont="1" applyBorder="1" applyAlignment="1">
      <alignment horizontal="center" vertical="center" wrapText="1"/>
    </xf>
    <xf numFmtId="173" fontId="11" fillId="0" borderId="22" xfId="0" applyNumberFormat="1" applyFont="1" applyBorder="1" applyAlignment="1">
      <alignment horizontal="center" vertical="center" wrapText="1"/>
    </xf>
    <xf numFmtId="173" fontId="11" fillId="0" borderId="23" xfId="0" applyNumberFormat="1" applyFont="1" applyBorder="1" applyAlignment="1">
      <alignment horizontal="center" vertical="center" wrapText="1"/>
    </xf>
    <xf numFmtId="164" fontId="12" fillId="0" borderId="0" xfId="0" applyFont="1" applyAlignment="1">
      <alignment horizontal="center" vertical="center" wrapText="1"/>
    </xf>
    <xf numFmtId="164" fontId="8" fillId="6" borderId="17" xfId="0" applyFont="1" applyFill="1" applyBorder="1" applyAlignment="1">
      <alignment horizontal="center" wrapText="1"/>
    </xf>
    <xf numFmtId="164" fontId="11" fillId="6" borderId="17" xfId="0" applyFont="1" applyFill="1" applyBorder="1" applyAlignment="1">
      <alignment horizontal="center" wrapText="1"/>
    </xf>
    <xf numFmtId="170" fontId="8" fillId="6" borderId="17" xfId="15" applyNumberFormat="1" applyFont="1" applyFill="1" applyBorder="1" applyAlignment="1" applyProtection="1">
      <alignment wrapText="1"/>
      <protection/>
    </xf>
    <xf numFmtId="164" fontId="11" fillId="0" borderId="0" xfId="0" applyFont="1" applyBorder="1" applyAlignment="1">
      <alignment/>
    </xf>
    <xf numFmtId="166" fontId="12" fillId="0" borderId="0" xfId="0" applyNumberFormat="1" applyFont="1" applyAlignment="1">
      <alignment horizontal="center" vertical="center" wrapText="1"/>
    </xf>
    <xf numFmtId="170" fontId="12" fillId="0" borderId="0" xfId="0" applyNumberFormat="1" applyFont="1" applyAlignment="1">
      <alignment horizontal="center" vertical="center" wrapText="1"/>
    </xf>
    <xf numFmtId="164" fontId="11" fillId="2" borderId="31" xfId="0" applyFont="1" applyFill="1" applyBorder="1" applyAlignment="1">
      <alignment wrapText="1"/>
    </xf>
    <xf numFmtId="164" fontId="11" fillId="2" borderId="0" xfId="0" applyFont="1" applyFill="1" applyBorder="1" applyAlignment="1">
      <alignment wrapText="1"/>
    </xf>
    <xf numFmtId="164" fontId="11" fillId="2" borderId="42" xfId="0" applyFont="1" applyFill="1" applyBorder="1" applyAlignment="1">
      <alignment wrapText="1"/>
    </xf>
    <xf numFmtId="164" fontId="9" fillId="0" borderId="0" xfId="0" applyFont="1" applyAlignment="1">
      <alignment/>
    </xf>
    <xf numFmtId="164" fontId="8" fillId="6" borderId="8" xfId="0" applyFont="1" applyFill="1" applyBorder="1" applyAlignment="1">
      <alignment horizontal="center" wrapText="1"/>
    </xf>
    <xf numFmtId="164" fontId="8" fillId="6" borderId="22" xfId="0" applyFont="1" applyFill="1" applyBorder="1" applyAlignment="1">
      <alignment wrapText="1"/>
    </xf>
    <xf numFmtId="164" fontId="11" fillId="6" borderId="23" xfId="0" applyFont="1" applyFill="1" applyBorder="1" applyAlignment="1">
      <alignment wrapText="1"/>
    </xf>
    <xf numFmtId="164" fontId="11" fillId="2" borderId="0" xfId="0" applyFont="1" applyFill="1" applyBorder="1" applyAlignment="1">
      <alignment/>
    </xf>
    <xf numFmtId="164" fontId="11" fillId="0" borderId="43" xfId="0" applyFont="1" applyBorder="1" applyAlignment="1">
      <alignment horizontal="left" wrapText="1"/>
    </xf>
    <xf numFmtId="164" fontId="8" fillId="0" borderId="17" xfId="0" applyFont="1" applyBorder="1" applyAlignment="1">
      <alignment horizontal="center" vertical="center" wrapText="1"/>
    </xf>
    <xf numFmtId="167" fontId="11" fillId="0" borderId="44" xfId="15" applyFont="1" applyFill="1" applyBorder="1" applyAlignment="1" applyProtection="1">
      <alignment wrapText="1"/>
      <protection/>
    </xf>
    <xf numFmtId="167" fontId="11" fillId="0" borderId="0" xfId="15" applyFont="1" applyFill="1" applyBorder="1" applyAlignment="1" applyProtection="1">
      <alignment/>
      <protection/>
    </xf>
    <xf numFmtId="164" fontId="8" fillId="0" borderId="45" xfId="0" applyFont="1" applyBorder="1" applyAlignment="1">
      <alignment horizontal="left" wrapText="1"/>
    </xf>
    <xf numFmtId="167" fontId="8" fillId="0" borderId="33" xfId="15" applyFont="1" applyFill="1" applyBorder="1" applyAlignment="1" applyProtection="1">
      <alignment wrapText="1"/>
      <protection/>
    </xf>
    <xf numFmtId="167" fontId="8" fillId="0" borderId="0" xfId="15" applyFont="1" applyFill="1" applyBorder="1" applyAlignment="1" applyProtection="1">
      <alignment/>
      <protection/>
    </xf>
    <xf numFmtId="164" fontId="5" fillId="6" borderId="8" xfId="0" applyFont="1" applyFill="1" applyBorder="1" applyAlignment="1">
      <alignment horizontal="left" wrapText="1"/>
    </xf>
    <xf numFmtId="164" fontId="8" fillId="0" borderId="43" xfId="0" applyFont="1" applyBorder="1" applyAlignment="1">
      <alignment horizontal="left" wrapText="1"/>
    </xf>
    <xf numFmtId="164" fontId="5" fillId="2" borderId="17" xfId="0" applyFont="1" applyFill="1" applyBorder="1" applyAlignment="1">
      <alignment horizontal="center" vertical="center" wrapText="1"/>
    </xf>
    <xf numFmtId="167" fontId="8" fillId="0" borderId="44" xfId="15" applyFont="1" applyFill="1" applyBorder="1" applyAlignment="1" applyProtection="1">
      <alignment wrapText="1"/>
      <protection/>
    </xf>
    <xf numFmtId="164" fontId="11" fillId="0" borderId="29" xfId="0" applyFont="1" applyBorder="1" applyAlignment="1">
      <alignment horizontal="left" wrapText="1"/>
    </xf>
    <xf numFmtId="164" fontId="11" fillId="0" borderId="46" xfId="0" applyFont="1" applyBorder="1" applyAlignment="1">
      <alignment horizontal="left" wrapText="1"/>
    </xf>
    <xf numFmtId="167" fontId="11" fillId="0" borderId="42" xfId="15" applyFont="1" applyFill="1" applyBorder="1" applyAlignment="1" applyProtection="1">
      <alignment wrapText="1"/>
      <protection/>
    </xf>
    <xf numFmtId="164" fontId="8" fillId="0" borderId="27" xfId="0" applyFont="1" applyBorder="1" applyAlignment="1">
      <alignment horizontal="left" wrapText="1"/>
    </xf>
    <xf numFmtId="164" fontId="8" fillId="0" borderId="17" xfId="0" applyFont="1" applyFill="1" applyBorder="1" applyAlignment="1">
      <alignment horizontal="left" wrapText="1"/>
    </xf>
    <xf numFmtId="164" fontId="5" fillId="0" borderId="17" xfId="0" applyFont="1" applyFill="1" applyBorder="1" applyAlignment="1">
      <alignment horizontal="center" vertical="center" wrapText="1"/>
    </xf>
    <xf numFmtId="167" fontId="8" fillId="0" borderId="17" xfId="15" applyFont="1" applyFill="1" applyBorder="1" applyAlignment="1" applyProtection="1">
      <alignment wrapText="1"/>
      <protection/>
    </xf>
    <xf numFmtId="164" fontId="11" fillId="0" borderId="47" xfId="0" applyFont="1" applyBorder="1" applyAlignment="1">
      <alignment horizontal="left" wrapText="1"/>
    </xf>
    <xf numFmtId="164" fontId="8" fillId="0" borderId="17" xfId="0" applyFont="1" applyBorder="1" applyAlignment="1">
      <alignment horizontal="left" wrapText="1"/>
    </xf>
    <xf numFmtId="164" fontId="11" fillId="2" borderId="10" xfId="0" applyFont="1" applyFill="1" applyBorder="1" applyAlignment="1">
      <alignment wrapText="1"/>
    </xf>
    <xf numFmtId="164" fontId="11" fillId="2" borderId="36" xfId="0" applyFont="1" applyFill="1" applyBorder="1" applyAlignment="1">
      <alignment wrapText="1"/>
    </xf>
    <xf numFmtId="164" fontId="11" fillId="2" borderId="48" xfId="0" applyFont="1" applyFill="1" applyBorder="1" applyAlignment="1">
      <alignment wrapText="1"/>
    </xf>
    <xf numFmtId="164" fontId="11" fillId="0" borderId="31" xfId="0" applyFont="1" applyBorder="1" applyAlignment="1">
      <alignment wrapText="1"/>
    </xf>
    <xf numFmtId="164" fontId="11" fillId="0" borderId="0" xfId="0" applyFont="1" applyBorder="1" applyAlignment="1">
      <alignment wrapText="1"/>
    </xf>
    <xf numFmtId="164" fontId="11" fillId="0" borderId="42" xfId="0" applyFont="1" applyBorder="1" applyAlignment="1">
      <alignment wrapText="1"/>
    </xf>
    <xf numFmtId="164" fontId="9" fillId="0" borderId="0" xfId="0" applyFont="1" applyBorder="1" applyAlignment="1">
      <alignment/>
    </xf>
    <xf numFmtId="164" fontId="0" fillId="0" borderId="0" xfId="0" applyBorder="1" applyAlignment="1">
      <alignment/>
    </xf>
    <xf numFmtId="164" fontId="11" fillId="0" borderId="31" xfId="0" applyFont="1" applyBorder="1" applyAlignment="1">
      <alignment horizontal="left" vertical="center" wrapText="1"/>
    </xf>
    <xf numFmtId="164" fontId="11" fillId="0" borderId="42" xfId="0" applyFont="1" applyBorder="1" applyAlignment="1">
      <alignment horizontal="left" vertical="center" wrapText="1"/>
    </xf>
    <xf numFmtId="164" fontId="11" fillId="0" borderId="42" xfId="0" applyFont="1" applyBorder="1" applyAlignment="1">
      <alignment vertical="center" wrapText="1"/>
    </xf>
    <xf numFmtId="164" fontId="11" fillId="0" borderId="0" xfId="0" applyFont="1" applyAlignment="1">
      <alignment/>
    </xf>
    <xf numFmtId="164" fontId="14" fillId="0" borderId="0" xfId="0" applyFont="1" applyAlignment="1">
      <alignment/>
    </xf>
    <xf numFmtId="164" fontId="11" fillId="6" borderId="13" xfId="0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49" xfId="0" applyNumberFormat="1" applyFont="1" applyBorder="1" applyAlignment="1">
      <alignment horizontal="center" vertical="center" wrapText="1"/>
    </xf>
    <xf numFmtId="164" fontId="15" fillId="0" borderId="33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9" fontId="3" fillId="0" borderId="0" xfId="0" applyNumberFormat="1" applyFont="1" applyBorder="1" applyAlignment="1">
      <alignment horizontal="right" vertical="center" wrapText="1"/>
    </xf>
    <xf numFmtId="169" fontId="3" fillId="2" borderId="0" xfId="0" applyNumberFormat="1" applyFont="1" applyFill="1" applyBorder="1" applyAlignment="1">
      <alignment horizontal="right" vertical="center" wrapText="1"/>
    </xf>
    <xf numFmtId="169" fontId="15" fillId="0" borderId="0" xfId="0" applyNumberFormat="1" applyFont="1" applyBorder="1" applyAlignment="1">
      <alignment horizontal="right" vertical="center" wrapText="1"/>
    </xf>
    <xf numFmtId="164" fontId="16" fillId="4" borderId="6" xfId="265" applyFont="1" applyFill="1" applyBorder="1" applyAlignment="1">
      <alignment horizontal="center" vertical="center"/>
      <protection/>
    </xf>
    <xf numFmtId="164" fontId="6" fillId="2" borderId="19" xfId="265" applyFont="1" applyFill="1" applyBorder="1" applyAlignment="1">
      <alignment vertical="center"/>
      <protection/>
    </xf>
    <xf numFmtId="164" fontId="6" fillId="2" borderId="0" xfId="265" applyFont="1" applyFill="1" applyBorder="1" applyAlignment="1">
      <alignment horizontal="center" vertical="center"/>
      <protection/>
    </xf>
    <xf numFmtId="164" fontId="6" fillId="2" borderId="20" xfId="265" applyFont="1" applyFill="1" applyBorder="1" applyAlignment="1">
      <alignment vertical="center"/>
      <protection/>
    </xf>
    <xf numFmtId="164" fontId="17" fillId="0" borderId="7" xfId="265" applyFont="1" applyFill="1" applyBorder="1" applyAlignment="1">
      <alignment horizontal="center" vertical="center" wrapText="1"/>
      <protection/>
    </xf>
    <xf numFmtId="164" fontId="17" fillId="0" borderId="17" xfId="265" applyFont="1" applyFill="1" applyBorder="1" applyAlignment="1">
      <alignment horizontal="center" vertical="center" wrapText="1"/>
      <protection/>
    </xf>
    <xf numFmtId="164" fontId="17" fillId="0" borderId="18" xfId="265" applyFont="1" applyFill="1" applyBorder="1" applyAlignment="1">
      <alignment horizontal="center" vertical="center" wrapText="1"/>
      <protection/>
    </xf>
    <xf numFmtId="164" fontId="18" fillId="2" borderId="19" xfId="265" applyFont="1" applyFill="1" applyBorder="1" applyAlignment="1">
      <alignment vertical="center"/>
      <protection/>
    </xf>
    <xf numFmtId="164" fontId="18" fillId="2" borderId="0" xfId="265" applyFont="1" applyFill="1" applyBorder="1" applyAlignment="1">
      <alignment vertical="center"/>
      <protection/>
    </xf>
    <xf numFmtId="167" fontId="18" fillId="2" borderId="0" xfId="397" applyFont="1" applyFill="1" applyBorder="1" applyAlignment="1" applyProtection="1">
      <alignment vertical="center"/>
      <protection/>
    </xf>
    <xf numFmtId="164" fontId="18" fillId="2" borderId="20" xfId="265" applyFont="1" applyFill="1" applyBorder="1" applyAlignment="1">
      <alignment vertical="center"/>
      <protection/>
    </xf>
    <xf numFmtId="164" fontId="19" fillId="0" borderId="7" xfId="265" applyFont="1" applyFill="1" applyBorder="1" applyAlignment="1">
      <alignment horizontal="center" vertical="center"/>
      <protection/>
    </xf>
    <xf numFmtId="164" fontId="19" fillId="0" borderId="17" xfId="265" applyFont="1" applyFill="1" applyBorder="1" applyAlignment="1">
      <alignment vertical="center"/>
      <protection/>
    </xf>
    <xf numFmtId="170" fontId="18" fillId="0" borderId="17" xfId="19" applyNumberFormat="1" applyFont="1" applyFill="1" applyBorder="1" applyAlignment="1" applyProtection="1">
      <alignment horizontal="center" vertical="center"/>
      <protection/>
    </xf>
    <xf numFmtId="168" fontId="18" fillId="0" borderId="17" xfId="397" applyNumberFormat="1" applyFont="1" applyFill="1" applyBorder="1" applyAlignment="1" applyProtection="1">
      <alignment horizontal="right" vertical="center"/>
      <protection/>
    </xf>
    <xf numFmtId="168" fontId="18" fillId="0" borderId="18" xfId="265" applyNumberFormat="1" applyFont="1" applyFill="1" applyBorder="1" applyAlignment="1">
      <alignment horizontal="right" vertical="center"/>
      <protection/>
    </xf>
    <xf numFmtId="164" fontId="18" fillId="0" borderId="21" xfId="265" applyFont="1" applyFill="1" applyBorder="1" applyAlignment="1">
      <alignment horizontal="center" vertical="center"/>
      <protection/>
    </xf>
    <xf numFmtId="164" fontId="18" fillId="0" borderId="22" xfId="265" applyFont="1" applyFill="1" applyBorder="1" applyAlignment="1">
      <alignment vertical="center"/>
      <protection/>
    </xf>
    <xf numFmtId="167" fontId="18" fillId="0" borderId="22" xfId="397" applyFont="1" applyFill="1" applyBorder="1" applyAlignment="1" applyProtection="1">
      <alignment horizontal="right" vertical="center"/>
      <protection/>
    </xf>
    <xf numFmtId="168" fontId="18" fillId="0" borderId="22" xfId="397" applyNumberFormat="1" applyFont="1" applyFill="1" applyBorder="1" applyAlignment="1" applyProtection="1">
      <alignment horizontal="right" vertical="center"/>
      <protection/>
    </xf>
    <xf numFmtId="168" fontId="18" fillId="0" borderId="37" xfId="265" applyNumberFormat="1" applyFont="1" applyFill="1" applyBorder="1" applyAlignment="1">
      <alignment horizontal="right" vertical="center"/>
      <protection/>
    </xf>
    <xf numFmtId="164" fontId="18" fillId="7" borderId="7" xfId="265" applyFont="1" applyFill="1" applyBorder="1" applyAlignment="1">
      <alignment vertical="center"/>
      <protection/>
    </xf>
    <xf numFmtId="164" fontId="19" fillId="7" borderId="17" xfId="265" applyFont="1" applyFill="1" applyBorder="1" applyAlignment="1">
      <alignment vertical="center"/>
      <protection/>
    </xf>
    <xf numFmtId="164" fontId="0" fillId="7" borderId="0" xfId="0" applyFill="1" applyBorder="1" applyAlignment="1">
      <alignment/>
    </xf>
    <xf numFmtId="168" fontId="19" fillId="7" borderId="17" xfId="397" applyNumberFormat="1" applyFont="1" applyFill="1" applyBorder="1" applyAlignment="1" applyProtection="1">
      <alignment horizontal="right" vertical="center"/>
      <protection/>
    </xf>
    <xf numFmtId="168" fontId="19" fillId="7" borderId="17" xfId="265" applyNumberFormat="1" applyFont="1" applyFill="1" applyBorder="1" applyAlignment="1">
      <alignment horizontal="right" vertical="center"/>
      <protection/>
    </xf>
    <xf numFmtId="168" fontId="19" fillId="7" borderId="18" xfId="265" applyNumberFormat="1" applyFont="1" applyFill="1" applyBorder="1" applyAlignment="1">
      <alignment horizontal="right" vertical="center"/>
      <protection/>
    </xf>
    <xf numFmtId="164" fontId="18" fillId="0" borderId="21" xfId="265" applyFont="1" applyFill="1" applyBorder="1" applyAlignment="1">
      <alignment vertical="center"/>
      <protection/>
    </xf>
    <xf numFmtId="164" fontId="19" fillId="0" borderId="22" xfId="265" applyFont="1" applyFill="1" applyBorder="1" applyAlignment="1">
      <alignment vertical="center"/>
      <protection/>
    </xf>
    <xf numFmtId="167" fontId="18" fillId="0" borderId="22" xfId="265" applyNumberFormat="1" applyFont="1" applyFill="1" applyBorder="1" applyAlignment="1">
      <alignment horizontal="right" vertical="center"/>
      <protection/>
    </xf>
    <xf numFmtId="168" fontId="18" fillId="0" borderId="22" xfId="265" applyNumberFormat="1" applyFont="1" applyFill="1" applyBorder="1" applyAlignment="1">
      <alignment horizontal="right" vertical="center"/>
      <protection/>
    </xf>
    <xf numFmtId="168" fontId="18" fillId="0" borderId="37" xfId="397" applyNumberFormat="1" applyFont="1" applyFill="1" applyBorder="1" applyAlignment="1" applyProtection="1">
      <alignment horizontal="right" vertical="center"/>
      <protection/>
    </xf>
    <xf numFmtId="166" fontId="19" fillId="7" borderId="17" xfId="19" applyFont="1" applyFill="1" applyBorder="1" applyAlignment="1" applyProtection="1">
      <alignment horizontal="center" vertical="center"/>
      <protection/>
    </xf>
    <xf numFmtId="164" fontId="18" fillId="7" borderId="17" xfId="265" applyFont="1" applyFill="1" applyBorder="1" applyAlignment="1">
      <alignment horizontal="right" vertical="center"/>
      <protection/>
    </xf>
    <xf numFmtId="170" fontId="19" fillId="7" borderId="17" xfId="19" applyNumberFormat="1" applyFont="1" applyFill="1" applyBorder="1" applyAlignment="1" applyProtection="1">
      <alignment horizontal="right" vertical="center"/>
      <protection/>
    </xf>
    <xf numFmtId="170" fontId="19" fillId="7" borderId="17" xfId="397" applyNumberFormat="1" applyFont="1" applyFill="1" applyBorder="1" applyAlignment="1" applyProtection="1">
      <alignment horizontal="right" vertical="center"/>
      <protection/>
    </xf>
    <xf numFmtId="170" fontId="19" fillId="7" borderId="18" xfId="265" applyNumberFormat="1" applyFont="1" applyFill="1" applyBorder="1" applyAlignment="1">
      <alignment horizontal="center" vertical="center"/>
      <protection/>
    </xf>
    <xf numFmtId="164" fontId="20" fillId="2" borderId="19" xfId="265" applyFont="1" applyFill="1" applyBorder="1">
      <alignment/>
      <protection/>
    </xf>
    <xf numFmtId="164" fontId="20" fillId="2" borderId="0" xfId="265" applyFont="1" applyFill="1" applyBorder="1">
      <alignment/>
      <protection/>
    </xf>
    <xf numFmtId="167" fontId="20" fillId="2" borderId="0" xfId="397" applyFont="1" applyFill="1" applyBorder="1" applyAlignment="1" applyProtection="1">
      <alignment/>
      <protection/>
    </xf>
    <xf numFmtId="167" fontId="20" fillId="2" borderId="20" xfId="397" applyFon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164" fontId="6" fillId="2" borderId="19" xfId="268" applyFont="1" applyFill="1" applyBorder="1" applyAlignment="1">
      <alignment horizontal="left" vertical="center" wrapText="1"/>
      <protection/>
    </xf>
    <xf numFmtId="164" fontId="6" fillId="2" borderId="0" xfId="268" applyFont="1" applyFill="1" applyBorder="1" applyAlignment="1">
      <alignment horizontal="center" vertical="center" wrapText="1"/>
      <protection/>
    </xf>
    <xf numFmtId="167" fontId="6" fillId="2" borderId="0" xfId="286" applyFont="1" applyFill="1" applyBorder="1" applyAlignment="1" applyProtection="1">
      <alignment vertical="center" wrapText="1"/>
      <protection/>
    </xf>
    <xf numFmtId="164" fontId="6" fillId="2" borderId="0" xfId="268" applyFont="1" applyFill="1" applyBorder="1" applyAlignment="1">
      <alignment vertical="center" wrapText="1"/>
      <protection/>
    </xf>
    <xf numFmtId="167" fontId="6" fillId="2" borderId="0" xfId="286" applyNumberFormat="1" applyFont="1" applyFill="1" applyBorder="1" applyAlignment="1" applyProtection="1">
      <alignment vertical="center" wrapText="1"/>
      <protection/>
    </xf>
    <xf numFmtId="168" fontId="6" fillId="2" borderId="0" xfId="268" applyNumberFormat="1" applyFont="1" applyFill="1" applyBorder="1" applyAlignment="1">
      <alignment horizontal="right" vertical="center" wrapText="1"/>
      <protection/>
    </xf>
    <xf numFmtId="168" fontId="1" fillId="2" borderId="0" xfId="268" applyNumberFormat="1" applyFont="1" applyFill="1" applyBorder="1" applyAlignment="1">
      <alignment horizontal="right" vertical="center" wrapText="1"/>
      <protection/>
    </xf>
    <xf numFmtId="164" fontId="18" fillId="2" borderId="38" xfId="265" applyFont="1" applyFill="1" applyBorder="1">
      <alignment/>
      <protection/>
    </xf>
    <xf numFmtId="164" fontId="18" fillId="2" borderId="39" xfId="265" applyFont="1" applyFill="1" applyBorder="1">
      <alignment/>
      <protection/>
    </xf>
    <xf numFmtId="167" fontId="18" fillId="2" borderId="39" xfId="397" applyFont="1" applyFill="1" applyBorder="1" applyAlignment="1" applyProtection="1">
      <alignment/>
      <protection/>
    </xf>
    <xf numFmtId="164" fontId="6" fillId="2" borderId="39" xfId="268" applyFont="1" applyFill="1" applyBorder="1" applyAlignment="1">
      <alignment horizontal="left"/>
      <protection/>
    </xf>
    <xf numFmtId="168" fontId="1" fillId="2" borderId="39" xfId="268" applyNumberFormat="1" applyFont="1" applyFill="1" applyBorder="1" applyAlignment="1">
      <alignment/>
      <protection/>
    </xf>
    <xf numFmtId="164" fontId="1" fillId="2" borderId="39" xfId="268" applyNumberFormat="1" applyFont="1" applyFill="1" applyBorder="1" applyAlignment="1">
      <alignment/>
      <protection/>
    </xf>
    <xf numFmtId="164" fontId="20" fillId="2" borderId="40" xfId="265" applyFont="1" applyFill="1" applyBorder="1">
      <alignment/>
      <protection/>
    </xf>
    <xf numFmtId="164" fontId="18" fillId="2" borderId="0" xfId="265" applyFont="1" applyFill="1">
      <alignment/>
      <protection/>
    </xf>
    <xf numFmtId="167" fontId="18" fillId="2" borderId="0" xfId="397" applyFont="1" applyFill="1" applyBorder="1" applyAlignment="1" applyProtection="1">
      <alignment/>
      <protection/>
    </xf>
    <xf numFmtId="164" fontId="1" fillId="2" borderId="0" xfId="268" applyFont="1" applyFill="1" applyBorder="1" applyAlignment="1">
      <alignment horizontal="left" vertical="center"/>
      <protection/>
    </xf>
    <xf numFmtId="167" fontId="18" fillId="2" borderId="0" xfId="397" applyFont="1" applyFill="1" applyBorder="1" applyAlignment="1" applyProtection="1">
      <alignment horizontal="left"/>
      <protection/>
    </xf>
    <xf numFmtId="164" fontId="1" fillId="2" borderId="0" xfId="268" applyFont="1" applyFill="1" applyBorder="1" applyAlignment="1">
      <alignment horizontal="left" vertical="top"/>
      <protection/>
    </xf>
    <xf numFmtId="164" fontId="1" fillId="2" borderId="0" xfId="268" applyNumberFormat="1" applyFont="1" applyFill="1" applyBorder="1" applyAlignment="1">
      <alignment horizontal="left" vertical="top" wrapText="1"/>
      <protection/>
    </xf>
  </cellXfs>
  <cellStyles count="38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oeda 2" xfId="20"/>
    <cellStyle name="Normal 2" xfId="21"/>
    <cellStyle name="Normal 2 10" xfId="22"/>
    <cellStyle name="Normal 2 11" xfId="23"/>
    <cellStyle name="Normal 2 12" xfId="24"/>
    <cellStyle name="Normal 2 13" xfId="25"/>
    <cellStyle name="Normal 2 14" xfId="26"/>
    <cellStyle name="Normal 2 15" xfId="27"/>
    <cellStyle name="Normal 2 16" xfId="28"/>
    <cellStyle name="Normal 2 17" xfId="29"/>
    <cellStyle name="Normal 2 18" xfId="30"/>
    <cellStyle name="Normal 2 19" xfId="31"/>
    <cellStyle name="Normal 2 2" xfId="32"/>
    <cellStyle name="Normal 2 2 10" xfId="33"/>
    <cellStyle name="Normal 2 2 11" xfId="34"/>
    <cellStyle name="Normal 2 2 12" xfId="35"/>
    <cellStyle name="Normal 2 2 13" xfId="36"/>
    <cellStyle name="Normal 2 2 14" xfId="37"/>
    <cellStyle name="Normal 2 2 15" xfId="38"/>
    <cellStyle name="Normal 2 2 16" xfId="39"/>
    <cellStyle name="Normal 2 2 17" xfId="40"/>
    <cellStyle name="Normal 2 2 18" xfId="41"/>
    <cellStyle name="Normal 2 2 19" xfId="42"/>
    <cellStyle name="Normal 2 2 2" xfId="43"/>
    <cellStyle name="Normal 2 2 20" xfId="44"/>
    <cellStyle name="Normal 2 2 3" xfId="45"/>
    <cellStyle name="Normal 2 2 4" xfId="46"/>
    <cellStyle name="Normal 2 2 5" xfId="47"/>
    <cellStyle name="Normal 2 2 6" xfId="48"/>
    <cellStyle name="Normal 2 2 7" xfId="49"/>
    <cellStyle name="Normal 2 2 8" xfId="50"/>
    <cellStyle name="Normal 2 2 9" xfId="51"/>
    <cellStyle name="Normal 2 20" xfId="52"/>
    <cellStyle name="Normal 2 21" xfId="53"/>
    <cellStyle name="Normal 2 22" xfId="54"/>
    <cellStyle name="Normal 2 23" xfId="55"/>
    <cellStyle name="Normal 2 24" xfId="56"/>
    <cellStyle name="Normal 2 25" xfId="57"/>
    <cellStyle name="Normal 2 26" xfId="58"/>
    <cellStyle name="Normal 2 27" xfId="59"/>
    <cellStyle name="Normal 2 3" xfId="60"/>
    <cellStyle name="Normal 2 3 10" xfId="61"/>
    <cellStyle name="Normal 2 3 11" xfId="62"/>
    <cellStyle name="Normal 2 3 12" xfId="63"/>
    <cellStyle name="Normal 2 3 13" xfId="64"/>
    <cellStyle name="Normal 2 3 14" xfId="65"/>
    <cellStyle name="Normal 2 3 15" xfId="66"/>
    <cellStyle name="Normal 2 3 16" xfId="67"/>
    <cellStyle name="Normal 2 3 17" xfId="68"/>
    <cellStyle name="Normal 2 3 18" xfId="69"/>
    <cellStyle name="Normal 2 3 19" xfId="70"/>
    <cellStyle name="Normal 2 3 2" xfId="71"/>
    <cellStyle name="Normal 2 3 20" xfId="72"/>
    <cellStyle name="Normal 2 3 3" xfId="73"/>
    <cellStyle name="Normal 2 3 4" xfId="74"/>
    <cellStyle name="Normal 2 3 5" xfId="75"/>
    <cellStyle name="Normal 2 3 6" xfId="76"/>
    <cellStyle name="Normal 2 3 7" xfId="77"/>
    <cellStyle name="Normal 2 3 8" xfId="78"/>
    <cellStyle name="Normal 2 3 9" xfId="79"/>
    <cellStyle name="Normal 2 4" xfId="80"/>
    <cellStyle name="Normal 2 4 10" xfId="81"/>
    <cellStyle name="Normal 2 4 11" xfId="82"/>
    <cellStyle name="Normal 2 4 12" xfId="83"/>
    <cellStyle name="Normal 2 4 13" xfId="84"/>
    <cellStyle name="Normal 2 4 14" xfId="85"/>
    <cellStyle name="Normal 2 4 15" xfId="86"/>
    <cellStyle name="Normal 2 4 16" xfId="87"/>
    <cellStyle name="Normal 2 4 17" xfId="88"/>
    <cellStyle name="Normal 2 4 18" xfId="89"/>
    <cellStyle name="Normal 2 4 19" xfId="90"/>
    <cellStyle name="Normal 2 4 2" xfId="91"/>
    <cellStyle name="Normal 2 4 20" xfId="92"/>
    <cellStyle name="Normal 2 4 3" xfId="93"/>
    <cellStyle name="Normal 2 4 4" xfId="94"/>
    <cellStyle name="Normal 2 4 5" xfId="95"/>
    <cellStyle name="Normal 2 4 6" xfId="96"/>
    <cellStyle name="Normal 2 4 7" xfId="97"/>
    <cellStyle name="Normal 2 4 8" xfId="98"/>
    <cellStyle name="Normal 2 4 9" xfId="99"/>
    <cellStyle name="Normal 2 5" xfId="100"/>
    <cellStyle name="Normal 2 5 10" xfId="101"/>
    <cellStyle name="Normal 2 5 11" xfId="102"/>
    <cellStyle name="Normal 2 5 12" xfId="103"/>
    <cellStyle name="Normal 2 5 13" xfId="104"/>
    <cellStyle name="Normal 2 5 14" xfId="105"/>
    <cellStyle name="Normal 2 5 15" xfId="106"/>
    <cellStyle name="Normal 2 5 16" xfId="107"/>
    <cellStyle name="Normal 2 5 17" xfId="108"/>
    <cellStyle name="Normal 2 5 18" xfId="109"/>
    <cellStyle name="Normal 2 5 19" xfId="110"/>
    <cellStyle name="Normal 2 5 2" xfId="111"/>
    <cellStyle name="Normal 2 5 20" xfId="112"/>
    <cellStyle name="Normal 2 5 3" xfId="113"/>
    <cellStyle name="Normal 2 5 4" xfId="114"/>
    <cellStyle name="Normal 2 5 5" xfId="115"/>
    <cellStyle name="Normal 2 5 6" xfId="116"/>
    <cellStyle name="Normal 2 5 7" xfId="117"/>
    <cellStyle name="Normal 2 5 8" xfId="118"/>
    <cellStyle name="Normal 2 5 9" xfId="119"/>
    <cellStyle name="Normal 2 6" xfId="120"/>
    <cellStyle name="Normal 2 6 10" xfId="121"/>
    <cellStyle name="Normal 2 6 11" xfId="122"/>
    <cellStyle name="Normal 2 6 12" xfId="123"/>
    <cellStyle name="Normal 2 6 13" xfId="124"/>
    <cellStyle name="Normal 2 6 14" xfId="125"/>
    <cellStyle name="Normal 2 6 15" xfId="126"/>
    <cellStyle name="Normal 2 6 16" xfId="127"/>
    <cellStyle name="Normal 2 6 17" xfId="128"/>
    <cellStyle name="Normal 2 6 18" xfId="129"/>
    <cellStyle name="Normal 2 6 19" xfId="130"/>
    <cellStyle name="Normal 2 6 2" xfId="131"/>
    <cellStyle name="Normal 2 6 20" xfId="132"/>
    <cellStyle name="Normal 2 6 3" xfId="133"/>
    <cellStyle name="Normal 2 6 4" xfId="134"/>
    <cellStyle name="Normal 2 6 5" xfId="135"/>
    <cellStyle name="Normal 2 6 6" xfId="136"/>
    <cellStyle name="Normal 2 6 7" xfId="137"/>
    <cellStyle name="Normal 2 6 8" xfId="138"/>
    <cellStyle name="Normal 2 6 9" xfId="139"/>
    <cellStyle name="Normal 2 7" xfId="140"/>
    <cellStyle name="Normal 2 7 10" xfId="141"/>
    <cellStyle name="Normal 2 7 11" xfId="142"/>
    <cellStyle name="Normal 2 7 12" xfId="143"/>
    <cellStyle name="Normal 2 7 13" xfId="144"/>
    <cellStyle name="Normal 2 7 14" xfId="145"/>
    <cellStyle name="Normal 2 7 15" xfId="146"/>
    <cellStyle name="Normal 2 7 16" xfId="147"/>
    <cellStyle name="Normal 2 7 17" xfId="148"/>
    <cellStyle name="Normal 2 7 18" xfId="149"/>
    <cellStyle name="Normal 2 7 19" xfId="150"/>
    <cellStyle name="Normal 2 7 2" xfId="151"/>
    <cellStyle name="Normal 2 7 20" xfId="152"/>
    <cellStyle name="Normal 2 7 3" xfId="153"/>
    <cellStyle name="Normal 2 7 4" xfId="154"/>
    <cellStyle name="Normal 2 7 5" xfId="155"/>
    <cellStyle name="Normal 2 7 6" xfId="156"/>
    <cellStyle name="Normal 2 7 7" xfId="157"/>
    <cellStyle name="Normal 2 7 8" xfId="158"/>
    <cellStyle name="Normal 2 7 9" xfId="159"/>
    <cellStyle name="Normal 2 8" xfId="160"/>
    <cellStyle name="Normal 2 9" xfId="161"/>
    <cellStyle name="Normal 29" xfId="162"/>
    <cellStyle name="Normal 2_Planilha Valença" xfId="163"/>
    <cellStyle name="Normal 3" xfId="164"/>
    <cellStyle name="Normal 3 10" xfId="165"/>
    <cellStyle name="Normal 3 11" xfId="166"/>
    <cellStyle name="Normal 3 12" xfId="167"/>
    <cellStyle name="Normal 3 13" xfId="168"/>
    <cellStyle name="Normal 3 14" xfId="169"/>
    <cellStyle name="Normal 3 15" xfId="170"/>
    <cellStyle name="Normal 3 16" xfId="171"/>
    <cellStyle name="Normal 3 17" xfId="172"/>
    <cellStyle name="Normal 3 18" xfId="173"/>
    <cellStyle name="Normal 3 19" xfId="174"/>
    <cellStyle name="Normal 3 2" xfId="175"/>
    <cellStyle name="Normal 3 20" xfId="176"/>
    <cellStyle name="Normal 3 21" xfId="177"/>
    <cellStyle name="Normal 3 3" xfId="178"/>
    <cellStyle name="Normal 3 4" xfId="179"/>
    <cellStyle name="Normal 3 5" xfId="180"/>
    <cellStyle name="Normal 3 6" xfId="181"/>
    <cellStyle name="Normal 3 7" xfId="182"/>
    <cellStyle name="Normal 3 8" xfId="183"/>
    <cellStyle name="Normal 3 9" xfId="184"/>
    <cellStyle name="Normal 4" xfId="185"/>
    <cellStyle name="Normal 4 10" xfId="186"/>
    <cellStyle name="Normal 4 11" xfId="187"/>
    <cellStyle name="Normal 4 12" xfId="188"/>
    <cellStyle name="Normal 4 13" xfId="189"/>
    <cellStyle name="Normal 4 14" xfId="190"/>
    <cellStyle name="Normal 4 15" xfId="191"/>
    <cellStyle name="Normal 4 16" xfId="192"/>
    <cellStyle name="Normal 4 17" xfId="193"/>
    <cellStyle name="Normal 4 18" xfId="194"/>
    <cellStyle name="Normal 4 19" xfId="195"/>
    <cellStyle name="Normal 4 2" xfId="196"/>
    <cellStyle name="Normal 4 20" xfId="197"/>
    <cellStyle name="Normal 4 3" xfId="198"/>
    <cellStyle name="Normal 4 4" xfId="199"/>
    <cellStyle name="Normal 4 5" xfId="200"/>
    <cellStyle name="Normal 4 6" xfId="201"/>
    <cellStyle name="Normal 4 7" xfId="202"/>
    <cellStyle name="Normal 4 8" xfId="203"/>
    <cellStyle name="Normal 4 9" xfId="204"/>
    <cellStyle name="Normal 5" xfId="205"/>
    <cellStyle name="Normal 5 10" xfId="206"/>
    <cellStyle name="Normal 5 11" xfId="207"/>
    <cellStyle name="Normal 5 12" xfId="208"/>
    <cellStyle name="Normal 5 13" xfId="209"/>
    <cellStyle name="Normal 5 14" xfId="210"/>
    <cellStyle name="Normal 5 15" xfId="211"/>
    <cellStyle name="Normal 5 16" xfId="212"/>
    <cellStyle name="Normal 5 17" xfId="213"/>
    <cellStyle name="Normal 5 18" xfId="214"/>
    <cellStyle name="Normal 5 19" xfId="215"/>
    <cellStyle name="Normal 5 2" xfId="216"/>
    <cellStyle name="Normal 5 20" xfId="217"/>
    <cellStyle name="Normal 5 3" xfId="218"/>
    <cellStyle name="Normal 5 4" xfId="219"/>
    <cellStyle name="Normal 5 5" xfId="220"/>
    <cellStyle name="Normal 5 6" xfId="221"/>
    <cellStyle name="Normal 5 7" xfId="222"/>
    <cellStyle name="Normal 5 8" xfId="223"/>
    <cellStyle name="Normal 5 9" xfId="224"/>
    <cellStyle name="Normal 6" xfId="225"/>
    <cellStyle name="Normal 6 10" xfId="226"/>
    <cellStyle name="Normal 6 11" xfId="227"/>
    <cellStyle name="Normal 6 12" xfId="228"/>
    <cellStyle name="Normal 6 13" xfId="229"/>
    <cellStyle name="Normal 6 14" xfId="230"/>
    <cellStyle name="Normal 6 15" xfId="231"/>
    <cellStyle name="Normal 6 16" xfId="232"/>
    <cellStyle name="Normal 6 17" xfId="233"/>
    <cellStyle name="Normal 6 18" xfId="234"/>
    <cellStyle name="Normal 6 19" xfId="235"/>
    <cellStyle name="Normal 6 2" xfId="236"/>
    <cellStyle name="Normal 6 20" xfId="237"/>
    <cellStyle name="Normal 6 3" xfId="238"/>
    <cellStyle name="Normal 6 4" xfId="239"/>
    <cellStyle name="Normal 6 5" xfId="240"/>
    <cellStyle name="Normal 6 6" xfId="241"/>
    <cellStyle name="Normal 6 7" xfId="242"/>
    <cellStyle name="Normal 6 8" xfId="243"/>
    <cellStyle name="Normal 6 9" xfId="244"/>
    <cellStyle name="Normal 7" xfId="245"/>
    <cellStyle name="Normal 7 10" xfId="246"/>
    <cellStyle name="Normal 7 11" xfId="247"/>
    <cellStyle name="Normal 7 12" xfId="248"/>
    <cellStyle name="Normal 7 13" xfId="249"/>
    <cellStyle name="Normal 7 14" xfId="250"/>
    <cellStyle name="Normal 7 15" xfId="251"/>
    <cellStyle name="Normal 7 16" xfId="252"/>
    <cellStyle name="Normal 7 17" xfId="253"/>
    <cellStyle name="Normal 7 18" xfId="254"/>
    <cellStyle name="Normal 7 19" xfId="255"/>
    <cellStyle name="Normal 7 2" xfId="256"/>
    <cellStyle name="Normal 7 20" xfId="257"/>
    <cellStyle name="Normal 7 3" xfId="258"/>
    <cellStyle name="Normal 7 4" xfId="259"/>
    <cellStyle name="Normal 7 5" xfId="260"/>
    <cellStyle name="Normal 7 6" xfId="261"/>
    <cellStyle name="Normal 7 7" xfId="262"/>
    <cellStyle name="Normal 7 8" xfId="263"/>
    <cellStyle name="Normal 7 9" xfId="264"/>
    <cellStyle name="Normal 8" xfId="265"/>
    <cellStyle name="Normal 9" xfId="266"/>
    <cellStyle name="Normal_ORÇAMENTO-HAB" xfId="267"/>
    <cellStyle name="Normal_Planilha Elesbão Veloso - Urgência e Acesso Lavanderia" xfId="268"/>
    <cellStyle name="Porcentagem 2" xfId="269"/>
    <cellStyle name="Porcentagem 2 2" xfId="270"/>
    <cellStyle name="Porcentagem 2 3" xfId="271"/>
    <cellStyle name="Porcentagem 3" xfId="272"/>
    <cellStyle name="Separador de milhares 10" xfId="273"/>
    <cellStyle name="Separador de milhares 11" xfId="274"/>
    <cellStyle name="Separador de milhares 2" xfId="275"/>
    <cellStyle name="Separador de milhares 2 10" xfId="276"/>
    <cellStyle name="Separador de milhares 2 11" xfId="277"/>
    <cellStyle name="Separador de milhares 2 12" xfId="278"/>
    <cellStyle name="Separador de milhares 2 13" xfId="279"/>
    <cellStyle name="Separador de milhares 2 14" xfId="280"/>
    <cellStyle name="Separador de milhares 2 15" xfId="281"/>
    <cellStyle name="Separador de milhares 2 16" xfId="282"/>
    <cellStyle name="Separador de milhares 2 17" xfId="283"/>
    <cellStyle name="Separador de milhares 2 18" xfId="284"/>
    <cellStyle name="Separador de milhares 2 19" xfId="285"/>
    <cellStyle name="Separador de milhares 2 2" xfId="286"/>
    <cellStyle name="Separador de milhares 2 20" xfId="287"/>
    <cellStyle name="Separador de milhares 2 21" xfId="288"/>
    <cellStyle name="Separador de milhares 2 3" xfId="289"/>
    <cellStyle name="Separador de milhares 2 4" xfId="290"/>
    <cellStyle name="Separador de milhares 2 5" xfId="291"/>
    <cellStyle name="Separador de milhares 2 6" xfId="292"/>
    <cellStyle name="Separador de milhares 2 7" xfId="293"/>
    <cellStyle name="Separador de milhares 2 8" xfId="294"/>
    <cellStyle name="Separador de milhares 2 9" xfId="295"/>
    <cellStyle name="Separador de milhares 29" xfId="296"/>
    <cellStyle name="Separador de milhares 3" xfId="297"/>
    <cellStyle name="Separador de milhares 3 10" xfId="298"/>
    <cellStyle name="Separador de milhares 3 11" xfId="299"/>
    <cellStyle name="Separador de milhares 3 12" xfId="300"/>
    <cellStyle name="Separador de milhares 3 13" xfId="301"/>
    <cellStyle name="Separador de milhares 3 14" xfId="302"/>
    <cellStyle name="Separador de milhares 3 15" xfId="303"/>
    <cellStyle name="Separador de milhares 3 16" xfId="304"/>
    <cellStyle name="Separador de milhares 3 17" xfId="305"/>
    <cellStyle name="Separador de milhares 3 18" xfId="306"/>
    <cellStyle name="Separador de milhares 3 19" xfId="307"/>
    <cellStyle name="Separador de milhares 3 2" xfId="308"/>
    <cellStyle name="Separador de milhares 3 20" xfId="309"/>
    <cellStyle name="Separador de milhares 3 3" xfId="310"/>
    <cellStyle name="Separador de milhares 3 4" xfId="311"/>
    <cellStyle name="Separador de milhares 3 5" xfId="312"/>
    <cellStyle name="Separador de milhares 3 6" xfId="313"/>
    <cellStyle name="Separador de milhares 3 7" xfId="314"/>
    <cellStyle name="Separador de milhares 3 8" xfId="315"/>
    <cellStyle name="Separador de milhares 3 9" xfId="316"/>
    <cellStyle name="Separador de milhares 4" xfId="317"/>
    <cellStyle name="Separador de milhares 4 10" xfId="318"/>
    <cellStyle name="Separador de milhares 4 11" xfId="319"/>
    <cellStyle name="Separador de milhares 4 12" xfId="320"/>
    <cellStyle name="Separador de milhares 4 13" xfId="321"/>
    <cellStyle name="Separador de milhares 4 14" xfId="322"/>
    <cellStyle name="Separador de milhares 4 15" xfId="323"/>
    <cellStyle name="Separador de milhares 4 16" xfId="324"/>
    <cellStyle name="Separador de milhares 4 17" xfId="325"/>
    <cellStyle name="Separador de milhares 4 18" xfId="326"/>
    <cellStyle name="Separador de milhares 4 19" xfId="327"/>
    <cellStyle name="Separador de milhares 4 2" xfId="328"/>
    <cellStyle name="Separador de milhares 4 20" xfId="329"/>
    <cellStyle name="Separador de milhares 4 3" xfId="330"/>
    <cellStyle name="Separador de milhares 4 4" xfId="331"/>
    <cellStyle name="Separador de milhares 4 5" xfId="332"/>
    <cellStyle name="Separador de milhares 4 6" xfId="333"/>
    <cellStyle name="Separador de milhares 4 7" xfId="334"/>
    <cellStyle name="Separador de milhares 4 8" xfId="335"/>
    <cellStyle name="Separador de milhares 4 9" xfId="336"/>
    <cellStyle name="Separador de milhares 5" xfId="337"/>
    <cellStyle name="Separador de milhares 5 10" xfId="338"/>
    <cellStyle name="Separador de milhares 5 11" xfId="339"/>
    <cellStyle name="Separador de milhares 5 12" xfId="340"/>
    <cellStyle name="Separador de milhares 5 13" xfId="341"/>
    <cellStyle name="Separador de milhares 5 14" xfId="342"/>
    <cellStyle name="Separador de milhares 5 15" xfId="343"/>
    <cellStyle name="Separador de milhares 5 16" xfId="344"/>
    <cellStyle name="Separador de milhares 5 17" xfId="345"/>
    <cellStyle name="Separador de milhares 5 18" xfId="346"/>
    <cellStyle name="Separador de milhares 5 19" xfId="347"/>
    <cellStyle name="Separador de milhares 5 2" xfId="348"/>
    <cellStyle name="Separador de milhares 5 20" xfId="349"/>
    <cellStyle name="Separador de milhares 5 3" xfId="350"/>
    <cellStyle name="Separador de milhares 5 4" xfId="351"/>
    <cellStyle name="Separador de milhares 5 5" xfId="352"/>
    <cellStyle name="Separador de milhares 5 6" xfId="353"/>
    <cellStyle name="Separador de milhares 5 7" xfId="354"/>
    <cellStyle name="Separador de milhares 5 8" xfId="355"/>
    <cellStyle name="Separador de milhares 5 9" xfId="356"/>
    <cellStyle name="Separador de milhares 6" xfId="357"/>
    <cellStyle name="Separador de milhares 6 10" xfId="358"/>
    <cellStyle name="Separador de milhares 6 11" xfId="359"/>
    <cellStyle name="Separador de milhares 6 12" xfId="360"/>
    <cellStyle name="Separador de milhares 6 13" xfId="361"/>
    <cellStyle name="Separador de milhares 6 14" xfId="362"/>
    <cellStyle name="Separador de milhares 6 15" xfId="363"/>
    <cellStyle name="Separador de milhares 6 16" xfId="364"/>
    <cellStyle name="Separador de milhares 6 17" xfId="365"/>
    <cellStyle name="Separador de milhares 6 18" xfId="366"/>
    <cellStyle name="Separador de milhares 6 19" xfId="367"/>
    <cellStyle name="Separador de milhares 6 2" xfId="368"/>
    <cellStyle name="Separador de milhares 6 20" xfId="369"/>
    <cellStyle name="Separador de milhares 6 3" xfId="370"/>
    <cellStyle name="Separador de milhares 6 4" xfId="371"/>
    <cellStyle name="Separador de milhares 6 5" xfId="372"/>
    <cellStyle name="Separador de milhares 6 6" xfId="373"/>
    <cellStyle name="Separador de milhares 6 7" xfId="374"/>
    <cellStyle name="Separador de milhares 6 8" xfId="375"/>
    <cellStyle name="Separador de milhares 6 9" xfId="376"/>
    <cellStyle name="Separador de milhares 7" xfId="377"/>
    <cellStyle name="Separador de milhares 7 10" xfId="378"/>
    <cellStyle name="Separador de milhares 7 11" xfId="379"/>
    <cellStyle name="Separador de milhares 7 12" xfId="380"/>
    <cellStyle name="Separador de milhares 7 13" xfId="381"/>
    <cellStyle name="Separador de milhares 7 14" xfId="382"/>
    <cellStyle name="Separador de milhares 7 15" xfId="383"/>
    <cellStyle name="Separador de milhares 7 16" xfId="384"/>
    <cellStyle name="Separador de milhares 7 17" xfId="385"/>
    <cellStyle name="Separador de milhares 7 18" xfId="386"/>
    <cellStyle name="Separador de milhares 7 19" xfId="387"/>
    <cellStyle name="Separador de milhares 7 2" xfId="388"/>
    <cellStyle name="Separador de milhares 7 20" xfId="389"/>
    <cellStyle name="Separador de milhares 7 3" xfId="390"/>
    <cellStyle name="Separador de milhares 7 4" xfId="391"/>
    <cellStyle name="Separador de milhares 7 5" xfId="392"/>
    <cellStyle name="Separador de milhares 7 6" xfId="393"/>
    <cellStyle name="Separador de milhares 7 7" xfId="394"/>
    <cellStyle name="Separador de milhares 7 8" xfId="395"/>
    <cellStyle name="Separador de milhares 7 9" xfId="396"/>
    <cellStyle name="Separador de milhares 8" xfId="397"/>
    <cellStyle name="Separador de milhares 9" xfId="398"/>
    <cellStyle name="Separador de milhares 9 2" xfId="399"/>
    <cellStyle name="Vírgula 2" xfId="4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5</xdr:row>
      <xdr:rowOff>152400</xdr:rowOff>
    </xdr:from>
    <xdr:to>
      <xdr:col>11</xdr:col>
      <xdr:colOff>523875</xdr:colOff>
      <xdr:row>9</xdr:row>
      <xdr:rowOff>428625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11100" y="1181100"/>
          <a:ext cx="1419225" cy="1590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104775</xdr:colOff>
      <xdr:row>9</xdr:row>
      <xdr:rowOff>400050</xdr:rowOff>
    </xdr:from>
    <xdr:to>
      <xdr:col>11</xdr:col>
      <xdr:colOff>676275</xdr:colOff>
      <xdr:row>10</xdr:row>
      <xdr:rowOff>361950</xdr:rowOff>
    </xdr:to>
    <xdr:pic>
      <xdr:nvPicPr>
        <xdr:cNvPr id="2" name="Figur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87275" y="2743200"/>
          <a:ext cx="16954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257175</xdr:colOff>
      <xdr:row>26</xdr:row>
      <xdr:rowOff>142875</xdr:rowOff>
    </xdr:from>
    <xdr:to>
      <xdr:col>3</xdr:col>
      <xdr:colOff>695325</xdr:colOff>
      <xdr:row>31</xdr:row>
      <xdr:rowOff>190500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8763000"/>
          <a:ext cx="39528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B3:L63"/>
  <sheetViews>
    <sheetView showGridLines="0" tabSelected="1" view="pageBreakPreview" zoomScale="80" zoomScaleSheetLayoutView="80" workbookViewId="0" topLeftCell="A49">
      <selection activeCell="H32" sqref="H32"/>
    </sheetView>
  </sheetViews>
  <sheetFormatPr defaultColWidth="9.140625" defaultRowHeight="18" customHeight="1"/>
  <cols>
    <col min="1" max="1" width="4.7109375" style="1" customWidth="1"/>
    <col min="2" max="2" width="9.00390625" style="2" customWidth="1"/>
    <col min="3" max="3" width="13.57421875" style="2" customWidth="1"/>
    <col min="4" max="4" width="13.00390625" style="2" customWidth="1"/>
    <col min="5" max="5" width="70.57421875" style="1" customWidth="1"/>
    <col min="6" max="6" width="10.28125" style="3" customWidth="1"/>
    <col min="7" max="7" width="15.140625" style="4" customWidth="1"/>
    <col min="8" max="8" width="14.00390625" style="5" customWidth="1"/>
    <col min="9" max="10" width="17.7109375" style="4" customWidth="1"/>
    <col min="11" max="11" width="16.8515625" style="6" customWidth="1"/>
    <col min="12" max="12" width="12.7109375" style="7" customWidth="1"/>
    <col min="13" max="13" width="41.57421875" style="1" customWidth="1"/>
    <col min="14" max="16384" width="9.140625" style="1" customWidth="1"/>
  </cols>
  <sheetData>
    <row r="1" ht="12.75" customHeight="1"/>
    <row r="2" ht="12.75" customHeight="1"/>
    <row r="3" spans="2:12" ht="21" customHeight="1">
      <c r="B3" s="8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2:12" ht="13.5" customHeight="1">
      <c r="B4" s="9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</row>
    <row r="5" spans="2:12" ht="21" customHeight="1">
      <c r="B5" s="10" t="s">
        <v>2</v>
      </c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2:12" ht="24.75" customHeight="1">
      <c r="B6" s="11" t="s">
        <v>3</v>
      </c>
      <c r="C6" s="11"/>
      <c r="D6" s="11"/>
      <c r="E6" s="12" t="s">
        <v>4</v>
      </c>
      <c r="F6" s="12"/>
      <c r="G6" s="12"/>
      <c r="H6" s="12"/>
      <c r="I6" s="12"/>
      <c r="J6" s="12"/>
      <c r="K6" s="13"/>
      <c r="L6" s="13"/>
    </row>
    <row r="7" spans="2:12" ht="22.5" customHeight="1">
      <c r="B7" s="14" t="s">
        <v>5</v>
      </c>
      <c r="C7" s="14"/>
      <c r="D7" s="14"/>
      <c r="E7" s="15" t="s">
        <v>6</v>
      </c>
      <c r="F7" s="15"/>
      <c r="G7" s="15"/>
      <c r="H7" s="15"/>
      <c r="I7" s="15"/>
      <c r="J7" s="15"/>
      <c r="K7" s="13"/>
      <c r="L7" s="13"/>
    </row>
    <row r="8" spans="2:12" ht="35.25" customHeight="1">
      <c r="B8" s="16" t="s">
        <v>7</v>
      </c>
      <c r="C8" s="16"/>
      <c r="D8" s="16"/>
      <c r="E8" s="17" t="s">
        <v>8</v>
      </c>
      <c r="F8" s="17"/>
      <c r="G8" s="17"/>
      <c r="H8" s="17"/>
      <c r="I8" s="17"/>
      <c r="J8" s="17"/>
      <c r="K8" s="13"/>
      <c r="L8" s="13"/>
    </row>
    <row r="9" spans="2:12" ht="21" customHeight="1">
      <c r="B9" s="14" t="s">
        <v>9</v>
      </c>
      <c r="C9" s="14"/>
      <c r="D9" s="14"/>
      <c r="E9" s="15" t="s">
        <v>10</v>
      </c>
      <c r="F9" s="15"/>
      <c r="G9" s="15"/>
      <c r="H9" s="15"/>
      <c r="I9" s="15"/>
      <c r="J9" s="15"/>
      <c r="K9" s="13"/>
      <c r="L9" s="13"/>
    </row>
    <row r="10" spans="2:12" ht="74.25" customHeight="1">
      <c r="B10" s="14" t="s">
        <v>11</v>
      </c>
      <c r="C10" s="14"/>
      <c r="D10" s="14"/>
      <c r="E10" s="18"/>
      <c r="F10" s="18"/>
      <c r="G10" s="18"/>
      <c r="H10" s="18"/>
      <c r="I10" s="18"/>
      <c r="J10" s="18"/>
      <c r="K10" s="13"/>
      <c r="L10" s="13"/>
    </row>
    <row r="11" spans="2:12" ht="35.25" customHeight="1">
      <c r="B11" s="19" t="s">
        <v>12</v>
      </c>
      <c r="C11" s="19"/>
      <c r="D11" s="19"/>
      <c r="E11" s="20" t="s">
        <v>13</v>
      </c>
      <c r="F11" s="20"/>
      <c r="G11" s="20"/>
      <c r="H11" s="20"/>
      <c r="I11" s="20"/>
      <c r="J11" s="20"/>
      <c r="K11" s="13"/>
      <c r="L11" s="13"/>
    </row>
    <row r="12" spans="2:12" ht="24" customHeight="1">
      <c r="B12" s="21" t="s">
        <v>14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2:12" ht="12.75" customHeight="1">
      <c r="B13" s="22"/>
      <c r="C13" s="23"/>
      <c r="D13" s="23"/>
      <c r="E13" s="24"/>
      <c r="F13" s="25"/>
      <c r="G13" s="26"/>
      <c r="H13" s="27"/>
      <c r="I13" s="26"/>
      <c r="J13" s="26"/>
      <c r="K13" s="28"/>
      <c r="L13" s="29"/>
    </row>
    <row r="14" spans="2:12" ht="32.25" customHeight="1">
      <c r="B14" s="30" t="s">
        <v>15</v>
      </c>
      <c r="C14" s="31" t="s">
        <v>16</v>
      </c>
      <c r="D14" s="31" t="s">
        <v>17</v>
      </c>
      <c r="E14" s="31" t="s">
        <v>18</v>
      </c>
      <c r="F14" s="31" t="s">
        <v>19</v>
      </c>
      <c r="G14" s="32" t="s">
        <v>20</v>
      </c>
      <c r="H14" s="33" t="s">
        <v>21</v>
      </c>
      <c r="I14" s="32" t="s">
        <v>22</v>
      </c>
      <c r="J14" s="32" t="s">
        <v>23</v>
      </c>
      <c r="K14" s="32" t="s">
        <v>24</v>
      </c>
      <c r="L14" s="34" t="s">
        <v>25</v>
      </c>
    </row>
    <row r="15" spans="2:12" ht="18.75" customHeight="1">
      <c r="B15" s="30"/>
      <c r="C15" s="31"/>
      <c r="D15" s="31"/>
      <c r="E15" s="31"/>
      <c r="F15" s="31"/>
      <c r="G15" s="32"/>
      <c r="H15" s="33"/>
      <c r="I15" s="35">
        <f>BDI!F4</f>
        <v>25.63734150342505</v>
      </c>
      <c r="J15" s="32"/>
      <c r="K15" s="32"/>
      <c r="L15" s="34"/>
    </row>
    <row r="16" spans="2:12" ht="0.75" customHeight="1">
      <c r="B16" s="36"/>
      <c r="C16" s="37"/>
      <c r="D16" s="37"/>
      <c r="E16" s="38"/>
      <c r="F16" s="39"/>
      <c r="G16" s="40"/>
      <c r="H16" s="41"/>
      <c r="I16" s="40"/>
      <c r="J16" s="40"/>
      <c r="K16" s="42"/>
      <c r="L16" s="43"/>
    </row>
    <row r="17" spans="2:12" ht="21" customHeight="1">
      <c r="B17" s="44">
        <v>1</v>
      </c>
      <c r="C17" s="45" t="s">
        <v>26</v>
      </c>
      <c r="D17" s="45"/>
      <c r="E17" s="45"/>
      <c r="F17" s="46"/>
      <c r="G17" s="47"/>
      <c r="H17" s="47"/>
      <c r="I17" s="47"/>
      <c r="J17" s="48"/>
      <c r="K17" s="49">
        <f>SUM(J19:J39)</f>
        <v>160883.66</v>
      </c>
      <c r="L17" s="50">
        <f>K17/$K$57</f>
        <v>0.03386969694752827</v>
      </c>
    </row>
    <row r="18" spans="2:12" ht="22.5" customHeight="1">
      <c r="B18" s="51" t="s">
        <v>27</v>
      </c>
      <c r="C18" s="52" t="s">
        <v>28</v>
      </c>
      <c r="D18" s="52"/>
      <c r="E18" s="52"/>
      <c r="F18" s="52"/>
      <c r="G18" s="52"/>
      <c r="H18" s="52"/>
      <c r="I18" s="52"/>
      <c r="J18" s="52"/>
      <c r="K18" s="52"/>
      <c r="L18" s="52"/>
    </row>
    <row r="19" spans="2:12" s="53" customFormat="1" ht="24" customHeight="1">
      <c r="B19" s="54" t="s">
        <v>29</v>
      </c>
      <c r="C19" s="55" t="s">
        <v>30</v>
      </c>
      <c r="D19" s="55" t="s">
        <v>31</v>
      </c>
      <c r="E19" s="56" t="s">
        <v>32</v>
      </c>
      <c r="F19" s="57" t="s">
        <v>33</v>
      </c>
      <c r="G19" s="58">
        <v>6</v>
      </c>
      <c r="H19" s="59">
        <v>208.58</v>
      </c>
      <c r="I19" s="60">
        <f aca="true" t="shared" si="0" ref="I19:I21">ROUND(H19*($I$15/100+1),2)</f>
        <v>262.05</v>
      </c>
      <c r="J19" s="61">
        <f aca="true" t="shared" si="1" ref="J19:J21">ROUND(G19*I19,2)</f>
        <v>1572.3</v>
      </c>
      <c r="K19" s="62"/>
      <c r="L19" s="63"/>
    </row>
    <row r="20" spans="2:12" s="53" customFormat="1" ht="32.25" customHeight="1">
      <c r="B20" s="54" t="s">
        <v>34</v>
      </c>
      <c r="C20" s="64" t="s">
        <v>30</v>
      </c>
      <c r="D20" s="64" t="s">
        <v>35</v>
      </c>
      <c r="E20" s="56" t="s">
        <v>36</v>
      </c>
      <c r="F20" s="64" t="s">
        <v>37</v>
      </c>
      <c r="G20" s="65">
        <v>4</v>
      </c>
      <c r="H20" s="66">
        <v>728.49</v>
      </c>
      <c r="I20" s="67">
        <f t="shared" si="0"/>
        <v>915.26</v>
      </c>
      <c r="J20" s="68">
        <f t="shared" si="1"/>
        <v>3661.04</v>
      </c>
      <c r="K20" s="62"/>
      <c r="L20" s="63"/>
    </row>
    <row r="21" spans="2:12" s="53" customFormat="1" ht="36" customHeight="1">
      <c r="B21" s="54" t="s">
        <v>38</v>
      </c>
      <c r="C21" s="64" t="s">
        <v>30</v>
      </c>
      <c r="D21" s="64" t="s">
        <v>39</v>
      </c>
      <c r="E21" s="69" t="s">
        <v>40</v>
      </c>
      <c r="F21" s="64" t="s">
        <v>37</v>
      </c>
      <c r="G21" s="65">
        <v>4</v>
      </c>
      <c r="H21" s="66">
        <v>929.1</v>
      </c>
      <c r="I21" s="67">
        <f t="shared" si="0"/>
        <v>1167.3</v>
      </c>
      <c r="J21" s="68">
        <f t="shared" si="1"/>
        <v>4669.2</v>
      </c>
      <c r="K21" s="62"/>
      <c r="L21" s="63"/>
    </row>
    <row r="22" spans="2:12" s="53" customFormat="1" ht="29.25" customHeight="1">
      <c r="B22" s="70" t="s">
        <v>41</v>
      </c>
      <c r="C22" s="71" t="s">
        <v>42</v>
      </c>
      <c r="D22" s="71"/>
      <c r="E22" s="71"/>
      <c r="F22" s="71"/>
      <c r="G22" s="71"/>
      <c r="H22" s="71"/>
      <c r="I22" s="71"/>
      <c r="J22" s="71"/>
      <c r="K22" s="71"/>
      <c r="L22" s="71"/>
    </row>
    <row r="23" spans="2:12" s="53" customFormat="1" ht="33" customHeight="1">
      <c r="B23" s="54" t="s">
        <v>43</v>
      </c>
      <c r="C23" s="64" t="s">
        <v>44</v>
      </c>
      <c r="D23" s="64" t="s">
        <v>45</v>
      </c>
      <c r="E23" s="69" t="s">
        <v>46</v>
      </c>
      <c r="F23" s="64" t="s">
        <v>47</v>
      </c>
      <c r="G23" s="65">
        <v>8</v>
      </c>
      <c r="H23" s="66">
        <v>3.92</v>
      </c>
      <c r="I23" s="72">
        <f aca="true" t="shared" si="2" ref="I23:I25">ROUND(H23*($I$15/100+1),2)</f>
        <v>4.92</v>
      </c>
      <c r="J23" s="61">
        <f aca="true" t="shared" si="3" ref="J23:J25">ROUND(G23*I23,2)</f>
        <v>39.36</v>
      </c>
      <c r="K23" s="73"/>
      <c r="L23" s="74"/>
    </row>
    <row r="24" spans="2:12" s="53" customFormat="1" ht="36" customHeight="1">
      <c r="B24" s="54" t="s">
        <v>48</v>
      </c>
      <c r="C24" s="64" t="s">
        <v>30</v>
      </c>
      <c r="D24" s="64">
        <v>72840</v>
      </c>
      <c r="E24" s="75" t="s">
        <v>49</v>
      </c>
      <c r="F24" s="64" t="s">
        <v>50</v>
      </c>
      <c r="G24" s="65">
        <v>2687</v>
      </c>
      <c r="H24" s="66">
        <v>0.47</v>
      </c>
      <c r="I24" s="67">
        <f t="shared" si="2"/>
        <v>0.59</v>
      </c>
      <c r="J24" s="68">
        <f t="shared" si="3"/>
        <v>1585.33</v>
      </c>
      <c r="K24" s="73"/>
      <c r="L24" s="74"/>
    </row>
    <row r="25" spans="2:12" s="53" customFormat="1" ht="35.25" customHeight="1">
      <c r="B25" s="54" t="s">
        <v>51</v>
      </c>
      <c r="C25" s="64" t="s">
        <v>30</v>
      </c>
      <c r="D25" s="64">
        <v>72850</v>
      </c>
      <c r="E25" s="69" t="s">
        <v>52</v>
      </c>
      <c r="F25" s="64" t="s">
        <v>53</v>
      </c>
      <c r="G25" s="65">
        <v>36</v>
      </c>
      <c r="H25" s="66">
        <v>8.88</v>
      </c>
      <c r="I25" s="67">
        <f t="shared" si="2"/>
        <v>11.16</v>
      </c>
      <c r="J25" s="68">
        <f t="shared" si="3"/>
        <v>401.76</v>
      </c>
      <c r="K25" s="73"/>
      <c r="L25" s="74"/>
    </row>
    <row r="26" spans="2:12" s="53" customFormat="1" ht="25.5" customHeight="1">
      <c r="B26" s="70" t="s">
        <v>54</v>
      </c>
      <c r="C26" s="71" t="s">
        <v>55</v>
      </c>
      <c r="D26" s="71"/>
      <c r="E26" s="71"/>
      <c r="F26" s="71"/>
      <c r="G26" s="71"/>
      <c r="H26" s="71"/>
      <c r="I26" s="71"/>
      <c r="J26" s="71"/>
      <c r="K26" s="71"/>
      <c r="L26" s="71"/>
    </row>
    <row r="27" spans="2:12" s="53" customFormat="1" ht="18" customHeight="1">
      <c r="B27" s="54" t="s">
        <v>56</v>
      </c>
      <c r="C27" s="64" t="s">
        <v>30</v>
      </c>
      <c r="D27" s="64">
        <v>93567</v>
      </c>
      <c r="E27" s="69" t="s">
        <v>57</v>
      </c>
      <c r="F27" s="64" t="s">
        <v>37</v>
      </c>
      <c r="G27" s="65">
        <v>4</v>
      </c>
      <c r="H27" s="66">
        <v>20587.63</v>
      </c>
      <c r="I27" s="72">
        <f aca="true" t="shared" si="4" ref="I27:I37">ROUND(H27*($I$15/100+1),2)</f>
        <v>25865.75</v>
      </c>
      <c r="J27" s="61">
        <f aca="true" t="shared" si="5" ref="J27:J37">ROUND(G27*I27,2)</f>
        <v>103463</v>
      </c>
      <c r="K27" s="73"/>
      <c r="L27" s="76"/>
    </row>
    <row r="28" spans="2:12" s="53" customFormat="1" ht="18" customHeight="1">
      <c r="B28" s="54" t="s">
        <v>58</v>
      </c>
      <c r="C28" s="64" t="s">
        <v>30</v>
      </c>
      <c r="D28" s="64">
        <v>94295</v>
      </c>
      <c r="E28" s="69" t="s">
        <v>59</v>
      </c>
      <c r="F28" s="64" t="s">
        <v>37</v>
      </c>
      <c r="G28" s="65">
        <v>4</v>
      </c>
      <c r="H28" s="66">
        <v>5001.33</v>
      </c>
      <c r="I28" s="67">
        <f t="shared" si="4"/>
        <v>6283.54</v>
      </c>
      <c r="J28" s="68">
        <f t="shared" si="5"/>
        <v>25134.16</v>
      </c>
      <c r="K28" s="73"/>
      <c r="L28" s="76"/>
    </row>
    <row r="29" spans="2:12" s="53" customFormat="1" ht="18" customHeight="1">
      <c r="B29" s="54" t="s">
        <v>60</v>
      </c>
      <c r="C29" s="64" t="s">
        <v>30</v>
      </c>
      <c r="D29" s="64">
        <v>93563</v>
      </c>
      <c r="E29" s="69" t="s">
        <v>61</v>
      </c>
      <c r="F29" s="64" t="s">
        <v>37</v>
      </c>
      <c r="G29" s="65">
        <v>4</v>
      </c>
      <c r="H29" s="66">
        <v>2443.17</v>
      </c>
      <c r="I29" s="67">
        <f t="shared" si="4"/>
        <v>3069.53</v>
      </c>
      <c r="J29" s="68">
        <f t="shared" si="5"/>
        <v>12278.12</v>
      </c>
      <c r="K29" s="73"/>
      <c r="L29" s="76"/>
    </row>
    <row r="30" spans="2:12" s="53" customFormat="1" ht="42.75" customHeight="1">
      <c r="B30" s="54" t="s">
        <v>62</v>
      </c>
      <c r="C30" s="77" t="s">
        <v>63</v>
      </c>
      <c r="D30" s="64" t="s">
        <v>64</v>
      </c>
      <c r="E30" s="69" t="s">
        <v>65</v>
      </c>
      <c r="F30" s="64" t="s">
        <v>66</v>
      </c>
      <c r="G30" s="65">
        <v>1</v>
      </c>
      <c r="H30" s="66">
        <v>2700</v>
      </c>
      <c r="I30" s="67">
        <f t="shared" si="4"/>
        <v>3392.21</v>
      </c>
      <c r="J30" s="68">
        <f t="shared" si="5"/>
        <v>3392.21</v>
      </c>
      <c r="K30" s="73"/>
      <c r="L30" s="76"/>
    </row>
    <row r="31" spans="2:12" s="53" customFormat="1" ht="18" customHeight="1">
      <c r="B31" s="54" t="s">
        <v>67</v>
      </c>
      <c r="C31" s="64" t="s">
        <v>68</v>
      </c>
      <c r="D31" s="55" t="s">
        <v>69</v>
      </c>
      <c r="E31" s="69" t="s">
        <v>70</v>
      </c>
      <c r="F31" s="64" t="s">
        <v>66</v>
      </c>
      <c r="G31" s="65">
        <v>1</v>
      </c>
      <c r="H31" s="66">
        <v>659.4</v>
      </c>
      <c r="I31" s="67">
        <f t="shared" si="4"/>
        <v>828.45</v>
      </c>
      <c r="J31" s="68">
        <f t="shared" si="5"/>
        <v>828.45</v>
      </c>
      <c r="K31" s="73"/>
      <c r="L31" s="76"/>
    </row>
    <row r="32" spans="2:12" s="53" customFormat="1" ht="42.75" customHeight="1">
      <c r="B32" s="54" t="s">
        <v>71</v>
      </c>
      <c r="C32" s="77" t="s">
        <v>63</v>
      </c>
      <c r="D32" s="64" t="s">
        <v>64</v>
      </c>
      <c r="E32" s="69" t="s">
        <v>72</v>
      </c>
      <c r="F32" s="64" t="s">
        <v>73</v>
      </c>
      <c r="G32" s="65">
        <v>1</v>
      </c>
      <c r="H32" s="66">
        <v>120.01</v>
      </c>
      <c r="I32" s="67">
        <f t="shared" si="4"/>
        <v>150.78</v>
      </c>
      <c r="J32" s="68">
        <f t="shared" si="5"/>
        <v>150.78</v>
      </c>
      <c r="K32" s="73"/>
      <c r="L32" s="76"/>
    </row>
    <row r="33" spans="2:12" s="53" customFormat="1" ht="42" customHeight="1">
      <c r="B33" s="54" t="s">
        <v>74</v>
      </c>
      <c r="C33" s="77" t="s">
        <v>63</v>
      </c>
      <c r="D33" s="64" t="s">
        <v>64</v>
      </c>
      <c r="E33" s="69" t="s">
        <v>75</v>
      </c>
      <c r="F33" s="64" t="s">
        <v>73</v>
      </c>
      <c r="G33" s="65">
        <v>1</v>
      </c>
      <c r="H33" s="66">
        <v>72.92</v>
      </c>
      <c r="I33" s="67">
        <f t="shared" si="4"/>
        <v>91.61</v>
      </c>
      <c r="J33" s="68">
        <f t="shared" si="5"/>
        <v>91.61</v>
      </c>
      <c r="K33" s="73"/>
      <c r="L33" s="76"/>
    </row>
    <row r="34" spans="2:12" s="53" customFormat="1" ht="48" customHeight="1">
      <c r="B34" s="54" t="s">
        <v>76</v>
      </c>
      <c r="C34" s="77" t="s">
        <v>63</v>
      </c>
      <c r="D34" s="64" t="s">
        <v>64</v>
      </c>
      <c r="E34" s="69" t="s">
        <v>77</v>
      </c>
      <c r="F34" s="64" t="s">
        <v>73</v>
      </c>
      <c r="G34" s="65">
        <v>1</v>
      </c>
      <c r="H34" s="66">
        <v>138.6</v>
      </c>
      <c r="I34" s="67">
        <f t="shared" si="4"/>
        <v>174.13</v>
      </c>
      <c r="J34" s="68">
        <f t="shared" si="5"/>
        <v>174.13</v>
      </c>
      <c r="K34" s="73"/>
      <c r="L34" s="76"/>
    </row>
    <row r="35" spans="2:12" s="53" customFormat="1" ht="32.25" customHeight="1">
      <c r="B35" s="54" t="s">
        <v>78</v>
      </c>
      <c r="C35" s="64" t="s">
        <v>30</v>
      </c>
      <c r="D35" s="55">
        <v>72553</v>
      </c>
      <c r="E35" s="69" t="s">
        <v>79</v>
      </c>
      <c r="F35" s="64" t="s">
        <v>66</v>
      </c>
      <c r="G35" s="65">
        <v>1</v>
      </c>
      <c r="H35" s="66">
        <v>160.69</v>
      </c>
      <c r="I35" s="67">
        <f t="shared" si="4"/>
        <v>201.89</v>
      </c>
      <c r="J35" s="68">
        <f t="shared" si="5"/>
        <v>201.89</v>
      </c>
      <c r="K35" s="73"/>
      <c r="L35" s="76"/>
    </row>
    <row r="36" spans="2:12" s="53" customFormat="1" ht="45.75" customHeight="1">
      <c r="B36" s="54" t="s">
        <v>80</v>
      </c>
      <c r="C36" s="77" t="s">
        <v>63</v>
      </c>
      <c r="D36" s="64" t="s">
        <v>64</v>
      </c>
      <c r="E36" s="69" t="s">
        <v>81</v>
      </c>
      <c r="F36" s="64" t="s">
        <v>66</v>
      </c>
      <c r="G36" s="65">
        <v>1</v>
      </c>
      <c r="H36" s="66">
        <v>195.96</v>
      </c>
      <c r="I36" s="67">
        <f t="shared" si="4"/>
        <v>246.2</v>
      </c>
      <c r="J36" s="68">
        <f t="shared" si="5"/>
        <v>246.2</v>
      </c>
      <c r="K36" s="73"/>
      <c r="L36" s="76"/>
    </row>
    <row r="37" spans="2:12" s="53" customFormat="1" ht="45" customHeight="1">
      <c r="B37" s="54" t="s">
        <v>82</v>
      </c>
      <c r="C37" s="77" t="s">
        <v>63</v>
      </c>
      <c r="D37" s="64" t="s">
        <v>64</v>
      </c>
      <c r="E37" s="69" t="s">
        <v>83</v>
      </c>
      <c r="F37" s="64" t="s">
        <v>66</v>
      </c>
      <c r="G37" s="65">
        <v>10</v>
      </c>
      <c r="H37" s="66">
        <v>12</v>
      </c>
      <c r="I37" s="67">
        <f t="shared" si="4"/>
        <v>15.08</v>
      </c>
      <c r="J37" s="68">
        <f t="shared" si="5"/>
        <v>150.8</v>
      </c>
      <c r="K37" s="73"/>
      <c r="L37" s="76"/>
    </row>
    <row r="38" spans="2:12" s="53" customFormat="1" ht="21" customHeight="1">
      <c r="B38" s="70" t="s">
        <v>84</v>
      </c>
      <c r="C38" s="71" t="s">
        <v>85</v>
      </c>
      <c r="D38" s="71"/>
      <c r="E38" s="71"/>
      <c r="F38" s="71"/>
      <c r="G38" s="71"/>
      <c r="H38" s="71"/>
      <c r="I38" s="71"/>
      <c r="J38" s="71"/>
      <c r="K38" s="71"/>
      <c r="L38" s="71"/>
    </row>
    <row r="39" spans="2:12" s="53" customFormat="1" ht="34.5" customHeight="1">
      <c r="B39" s="54" t="s">
        <v>56</v>
      </c>
      <c r="C39" s="55" t="s">
        <v>30</v>
      </c>
      <c r="D39" s="55">
        <v>78472</v>
      </c>
      <c r="E39" s="78" t="s">
        <v>86</v>
      </c>
      <c r="F39" s="79" t="s">
        <v>33</v>
      </c>
      <c r="G39" s="72">
        <v>6462.1</v>
      </c>
      <c r="H39" s="80">
        <v>0.35</v>
      </c>
      <c r="I39" s="72">
        <f>ROUND(H39*($I$15/100+1),2)</f>
        <v>0.44</v>
      </c>
      <c r="J39" s="72">
        <f>ROUND(G39*I39,2)</f>
        <v>2843.32</v>
      </c>
      <c r="K39" s="81"/>
      <c r="L39" s="82"/>
    </row>
    <row r="40" spans="2:12" s="53" customFormat="1" ht="19.5" customHeight="1">
      <c r="B40" s="83">
        <v>2</v>
      </c>
      <c r="C40" s="84" t="s">
        <v>87</v>
      </c>
      <c r="D40" s="84"/>
      <c r="E40" s="84"/>
      <c r="F40" s="84"/>
      <c r="G40" s="84"/>
      <c r="H40" s="84"/>
      <c r="I40" s="84"/>
      <c r="J40" s="84"/>
      <c r="K40" s="49">
        <f>SUM(J41:J41)</f>
        <v>4059426.6</v>
      </c>
      <c r="L40" s="50">
        <f>K40/$K$57</f>
        <v>0.8546023177414975</v>
      </c>
    </row>
    <row r="41" spans="2:12" s="53" customFormat="1" ht="68.25" customHeight="1">
      <c r="B41" s="54" t="s">
        <v>88</v>
      </c>
      <c r="C41" s="64" t="s">
        <v>63</v>
      </c>
      <c r="D41" s="64" t="s">
        <v>64</v>
      </c>
      <c r="E41" s="85" t="s">
        <v>89</v>
      </c>
      <c r="F41" s="79" t="s">
        <v>33</v>
      </c>
      <c r="G41" s="72">
        <v>6462.1</v>
      </c>
      <c r="H41" s="80">
        <v>500</v>
      </c>
      <c r="I41" s="72">
        <f>ROUND(H41*($I$15/100+1),2)</f>
        <v>628.19</v>
      </c>
      <c r="J41" s="72">
        <f>ROUND(G41*I41,2)</f>
        <v>4059426.6</v>
      </c>
      <c r="K41" s="86"/>
      <c r="L41" s="82"/>
    </row>
    <row r="42" spans="2:12" s="53" customFormat="1" ht="19.5" customHeight="1">
      <c r="B42" s="83">
        <v>3</v>
      </c>
      <c r="C42" s="87" t="s">
        <v>90</v>
      </c>
      <c r="D42" s="87"/>
      <c r="E42" s="87"/>
      <c r="F42" s="46"/>
      <c r="G42" s="47"/>
      <c r="H42" s="47"/>
      <c r="I42" s="47"/>
      <c r="J42" s="48"/>
      <c r="K42" s="88">
        <f>SUM(J43:J53)</f>
        <v>514645.41000000003</v>
      </c>
      <c r="L42" s="89">
        <f>K42/$K$57</f>
        <v>0.10834465148378919</v>
      </c>
    </row>
    <row r="43" spans="2:12" s="53" customFormat="1" ht="52.5" customHeight="1">
      <c r="B43" s="54" t="s">
        <v>91</v>
      </c>
      <c r="C43" s="77" t="s">
        <v>63</v>
      </c>
      <c r="D43" s="77" t="s">
        <v>64</v>
      </c>
      <c r="E43" s="90" t="s">
        <v>92</v>
      </c>
      <c r="F43" s="64" t="s">
        <v>93</v>
      </c>
      <c r="G43" s="58">
        <v>400</v>
      </c>
      <c r="H43" s="59">
        <v>242</v>
      </c>
      <c r="I43" s="91">
        <f aca="true" t="shared" si="6" ref="I43:I53">ROUND(H43*($I$15/100+1),2)</f>
        <v>304.04</v>
      </c>
      <c r="J43" s="92">
        <f aca="true" t="shared" si="7" ref="J43:J53">ROUND(G43*I43,2)</f>
        <v>121616</v>
      </c>
      <c r="K43" s="62"/>
      <c r="L43" s="63"/>
    </row>
    <row r="44" spans="2:12" s="53" customFormat="1" ht="48" customHeight="1">
      <c r="B44" s="54" t="s">
        <v>94</v>
      </c>
      <c r="C44" s="77" t="s">
        <v>63</v>
      </c>
      <c r="D44" s="77" t="s">
        <v>64</v>
      </c>
      <c r="E44" s="90" t="s">
        <v>95</v>
      </c>
      <c r="F44" s="64" t="s">
        <v>66</v>
      </c>
      <c r="G44" s="58">
        <v>12</v>
      </c>
      <c r="H44" s="59">
        <v>7259</v>
      </c>
      <c r="I44" s="91">
        <f t="shared" si="6"/>
        <v>9120.01</v>
      </c>
      <c r="J44" s="92">
        <f t="shared" si="7"/>
        <v>109440.12</v>
      </c>
      <c r="K44" s="62"/>
      <c r="L44" s="63"/>
    </row>
    <row r="45" spans="2:12" s="53" customFormat="1" ht="51.75" customHeight="1">
      <c r="B45" s="54" t="s">
        <v>96</v>
      </c>
      <c r="C45" s="77" t="s">
        <v>63</v>
      </c>
      <c r="D45" s="77" t="s">
        <v>64</v>
      </c>
      <c r="E45" s="90" t="s">
        <v>97</v>
      </c>
      <c r="F45" s="64" t="s">
        <v>66</v>
      </c>
      <c r="G45" s="58">
        <v>2</v>
      </c>
      <c r="H45" s="59">
        <v>3322.71</v>
      </c>
      <c r="I45" s="91">
        <f t="shared" si="6"/>
        <v>4174.56</v>
      </c>
      <c r="J45" s="92">
        <f t="shared" si="7"/>
        <v>8349.12</v>
      </c>
      <c r="K45" s="62"/>
      <c r="L45" s="63"/>
    </row>
    <row r="46" spans="2:12" s="53" customFormat="1" ht="48" customHeight="1">
      <c r="B46" s="54" t="s">
        <v>98</v>
      </c>
      <c r="C46" s="77" t="s">
        <v>63</v>
      </c>
      <c r="D46" s="77" t="s">
        <v>64</v>
      </c>
      <c r="E46" s="90" t="s">
        <v>99</v>
      </c>
      <c r="F46" s="64" t="s">
        <v>66</v>
      </c>
      <c r="G46" s="65">
        <v>2</v>
      </c>
      <c r="H46" s="66">
        <v>3363.1</v>
      </c>
      <c r="I46" s="67">
        <f t="shared" si="6"/>
        <v>4225.31</v>
      </c>
      <c r="J46" s="68">
        <f t="shared" si="7"/>
        <v>8450.62</v>
      </c>
      <c r="K46" s="62"/>
      <c r="L46" s="63"/>
    </row>
    <row r="47" spans="2:12" s="53" customFormat="1" ht="47.25" customHeight="1">
      <c r="B47" s="54" t="s">
        <v>100</v>
      </c>
      <c r="C47" s="77" t="s">
        <v>63</v>
      </c>
      <c r="D47" s="77" t="s">
        <v>64</v>
      </c>
      <c r="E47" s="93" t="s">
        <v>101</v>
      </c>
      <c r="F47" s="64" t="s">
        <v>66</v>
      </c>
      <c r="G47" s="58">
        <v>1</v>
      </c>
      <c r="H47" s="94">
        <v>6738.4</v>
      </c>
      <c r="I47" s="67">
        <f t="shared" si="6"/>
        <v>8465.95</v>
      </c>
      <c r="J47" s="68">
        <f t="shared" si="7"/>
        <v>8465.95</v>
      </c>
      <c r="K47" s="62"/>
      <c r="L47" s="63"/>
    </row>
    <row r="48" spans="2:12" s="53" customFormat="1" ht="49.5" customHeight="1">
      <c r="B48" s="54" t="s">
        <v>102</v>
      </c>
      <c r="C48" s="77" t="s">
        <v>63</v>
      </c>
      <c r="D48" s="77" t="s">
        <v>64</v>
      </c>
      <c r="E48" s="93" t="s">
        <v>103</v>
      </c>
      <c r="F48" s="64" t="s">
        <v>66</v>
      </c>
      <c r="G48" s="58">
        <v>1</v>
      </c>
      <c r="H48" s="94">
        <v>137500</v>
      </c>
      <c r="I48" s="67">
        <f t="shared" si="6"/>
        <v>172751.34</v>
      </c>
      <c r="J48" s="68">
        <f t="shared" si="7"/>
        <v>172751.34</v>
      </c>
      <c r="K48" s="62"/>
      <c r="L48" s="63"/>
    </row>
    <row r="49" spans="2:12" s="53" customFormat="1" ht="45" customHeight="1">
      <c r="B49" s="54" t="s">
        <v>104</v>
      </c>
      <c r="C49" s="77" t="s">
        <v>63</v>
      </c>
      <c r="D49" s="77" t="s">
        <v>64</v>
      </c>
      <c r="E49" s="93" t="s">
        <v>105</v>
      </c>
      <c r="F49" s="64" t="s">
        <v>66</v>
      </c>
      <c r="G49" s="58">
        <v>1</v>
      </c>
      <c r="H49" s="94">
        <v>3307.66</v>
      </c>
      <c r="I49" s="67">
        <f t="shared" si="6"/>
        <v>4155.66</v>
      </c>
      <c r="J49" s="68">
        <f t="shared" si="7"/>
        <v>4155.66</v>
      </c>
      <c r="K49" s="62"/>
      <c r="L49" s="63"/>
    </row>
    <row r="50" spans="2:12" s="53" customFormat="1" ht="53.25" customHeight="1">
      <c r="B50" s="54" t="s">
        <v>106</v>
      </c>
      <c r="C50" s="77" t="s">
        <v>63</v>
      </c>
      <c r="D50" s="77" t="s">
        <v>64</v>
      </c>
      <c r="E50" s="93" t="s">
        <v>107</v>
      </c>
      <c r="F50" s="64" t="s">
        <v>66</v>
      </c>
      <c r="G50" s="58">
        <v>1</v>
      </c>
      <c r="H50" s="94">
        <v>3780.19</v>
      </c>
      <c r="I50" s="67">
        <f t="shared" si="6"/>
        <v>4749.33</v>
      </c>
      <c r="J50" s="68">
        <f t="shared" si="7"/>
        <v>4749.33</v>
      </c>
      <c r="K50" s="62"/>
      <c r="L50" s="63"/>
    </row>
    <row r="51" spans="2:12" s="53" customFormat="1" ht="41.25" customHeight="1">
      <c r="B51" s="54" t="s">
        <v>108</v>
      </c>
      <c r="C51" s="77" t="s">
        <v>63</v>
      </c>
      <c r="D51" s="77" t="s">
        <v>64</v>
      </c>
      <c r="E51" s="93" t="s">
        <v>109</v>
      </c>
      <c r="F51" s="64" t="s">
        <v>66</v>
      </c>
      <c r="G51" s="58">
        <v>1</v>
      </c>
      <c r="H51" s="94">
        <v>5670.28</v>
      </c>
      <c r="I51" s="67">
        <f t="shared" si="6"/>
        <v>7123.99</v>
      </c>
      <c r="J51" s="68">
        <f t="shared" si="7"/>
        <v>7123.99</v>
      </c>
      <c r="K51" s="62"/>
      <c r="L51" s="63"/>
    </row>
    <row r="52" spans="2:12" s="53" customFormat="1" ht="42.75" customHeight="1">
      <c r="B52" s="54" t="s">
        <v>110</v>
      </c>
      <c r="C52" s="77" t="s">
        <v>63</v>
      </c>
      <c r="D52" s="77" t="s">
        <v>64</v>
      </c>
      <c r="E52" s="93" t="s">
        <v>111</v>
      </c>
      <c r="F52" s="64" t="s">
        <v>66</v>
      </c>
      <c r="G52" s="58">
        <v>1</v>
      </c>
      <c r="H52" s="94">
        <v>2692.54</v>
      </c>
      <c r="I52" s="67">
        <f t="shared" si="6"/>
        <v>3382.84</v>
      </c>
      <c r="J52" s="68">
        <f t="shared" si="7"/>
        <v>3382.84</v>
      </c>
      <c r="K52" s="62"/>
      <c r="L52" s="63"/>
    </row>
    <row r="53" spans="2:12" s="53" customFormat="1" ht="41.25" customHeight="1">
      <c r="B53" s="54" t="s">
        <v>112</v>
      </c>
      <c r="C53" s="77" t="s">
        <v>63</v>
      </c>
      <c r="D53" s="77" t="s">
        <v>64</v>
      </c>
      <c r="E53" s="93" t="s">
        <v>113</v>
      </c>
      <c r="F53" s="64" t="s">
        <v>66</v>
      </c>
      <c r="G53" s="58">
        <v>1</v>
      </c>
      <c r="H53" s="94">
        <v>52659.85</v>
      </c>
      <c r="I53" s="67">
        <f t="shared" si="6"/>
        <v>66160.44</v>
      </c>
      <c r="J53" s="95">
        <f t="shared" si="7"/>
        <v>66160.44</v>
      </c>
      <c r="K53" s="62"/>
      <c r="L53" s="63"/>
    </row>
    <row r="54" spans="2:12" ht="19.5" customHeight="1">
      <c r="B54" s="44">
        <v>4</v>
      </c>
      <c r="C54" s="87" t="s">
        <v>114</v>
      </c>
      <c r="D54" s="87"/>
      <c r="E54" s="87"/>
      <c r="F54" s="46"/>
      <c r="G54" s="47"/>
      <c r="H54" s="47"/>
      <c r="I54" s="47"/>
      <c r="J54" s="48"/>
      <c r="K54" s="96">
        <f>SUM(J55:J55)</f>
        <v>15121.08</v>
      </c>
      <c r="L54" s="97">
        <f>K54/$K$57</f>
        <v>0.0031833338271850028</v>
      </c>
    </row>
    <row r="55" spans="2:12" s="53" customFormat="1" ht="21.75" customHeight="1">
      <c r="B55" s="54" t="s">
        <v>115</v>
      </c>
      <c r="C55" s="64" t="s">
        <v>30</v>
      </c>
      <c r="D55" s="55">
        <v>9537</v>
      </c>
      <c r="E55" s="56" t="s">
        <v>116</v>
      </c>
      <c r="F55" s="64" t="s">
        <v>33</v>
      </c>
      <c r="G55" s="65">
        <v>6462</v>
      </c>
      <c r="H55" s="66">
        <v>1.86</v>
      </c>
      <c r="I55" s="67">
        <f>ROUND(H55*($I$15/100+1),2)</f>
        <v>2.34</v>
      </c>
      <c r="J55" s="67">
        <f>ROUND(G55*I55,2)</f>
        <v>15121.08</v>
      </c>
      <c r="K55" s="98"/>
      <c r="L55" s="82"/>
    </row>
    <row r="56" spans="2:12" s="99" customFormat="1" ht="16.5" customHeight="1" hidden="1">
      <c r="B56" s="100"/>
      <c r="C56" s="101"/>
      <c r="D56" s="101"/>
      <c r="E56" s="102"/>
      <c r="F56" s="103"/>
      <c r="G56" s="104"/>
      <c r="H56" s="105"/>
      <c r="I56" s="106"/>
      <c r="J56" s="106"/>
      <c r="K56" s="107"/>
      <c r="L56" s="108"/>
    </row>
    <row r="57" spans="2:12" s="109" customFormat="1" ht="18" customHeight="1">
      <c r="B57" s="110" t="s">
        <v>117</v>
      </c>
      <c r="C57" s="110"/>
      <c r="D57" s="110"/>
      <c r="E57" s="110"/>
      <c r="F57" s="111"/>
      <c r="G57" s="112"/>
      <c r="H57" s="113"/>
      <c r="I57" s="114"/>
      <c r="J57" s="115"/>
      <c r="K57" s="115">
        <f>SUM(K17:K55)</f>
        <v>4750076.75</v>
      </c>
      <c r="L57" s="116">
        <f>SUM(L17:L55)</f>
        <v>1</v>
      </c>
    </row>
    <row r="58" spans="2:12" s="109" customFormat="1" ht="18" customHeight="1">
      <c r="B58" s="117"/>
      <c r="C58" s="118"/>
      <c r="D58" s="118"/>
      <c r="E58" s="119"/>
      <c r="F58" s="120"/>
      <c r="G58" s="121"/>
      <c r="H58" s="122"/>
      <c r="I58" s="123"/>
      <c r="J58" s="123"/>
      <c r="K58" s="123"/>
      <c r="L58" s="124"/>
    </row>
    <row r="59" spans="2:12" ht="18" customHeight="1">
      <c r="B59" s="125"/>
      <c r="C59" s="39"/>
      <c r="D59" s="39"/>
      <c r="E59" s="126"/>
      <c r="F59" s="39"/>
      <c r="G59" s="40"/>
      <c r="H59" s="41"/>
      <c r="I59" s="127"/>
      <c r="J59" s="127"/>
      <c r="K59" s="128"/>
      <c r="L59" s="129"/>
    </row>
    <row r="60" spans="2:12" ht="24.75" customHeight="1">
      <c r="B60" s="130" t="s">
        <v>118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</row>
    <row r="61" spans="2:12" ht="24.75" customHeight="1"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</row>
    <row r="62" spans="2:12" ht="18" customHeight="1">
      <c r="B62" s="131"/>
      <c r="C62" s="132"/>
      <c r="D62" s="132"/>
      <c r="E62" s="133"/>
      <c r="F62" s="132"/>
      <c r="G62" s="134"/>
      <c r="H62" s="135"/>
      <c r="I62" s="134"/>
      <c r="J62" s="134"/>
      <c r="K62" s="136"/>
      <c r="L62" s="137"/>
    </row>
    <row r="63" spans="2:12" ht="18" customHeight="1">
      <c r="B63" s="138" t="s">
        <v>119</v>
      </c>
      <c r="C63" s="138"/>
      <c r="D63" s="138"/>
      <c r="E63" s="138"/>
      <c r="F63" s="139"/>
      <c r="G63" s="140"/>
      <c r="H63" s="141"/>
      <c r="I63" s="140"/>
      <c r="J63" s="140"/>
      <c r="K63" s="142"/>
      <c r="L63" s="143"/>
    </row>
    <row r="66" ht="15.75" customHeight="1"/>
    <row r="67" ht="15.75" customHeight="1"/>
    <row r="68" ht="15.75" customHeight="1"/>
    <row r="77" ht="54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</sheetData>
  <sheetProtection selectLockedCells="1" selectUnlockedCells="1"/>
  <mergeCells count="38">
    <mergeCell ref="B3:L3"/>
    <mergeCell ref="B4:L4"/>
    <mergeCell ref="B5:L5"/>
    <mergeCell ref="B6:D6"/>
    <mergeCell ref="E6:J6"/>
    <mergeCell ref="K6:L11"/>
    <mergeCell ref="B7:D7"/>
    <mergeCell ref="E7:J7"/>
    <mergeCell ref="B8:D8"/>
    <mergeCell ref="E8:J8"/>
    <mergeCell ref="B9:D9"/>
    <mergeCell ref="E9:J9"/>
    <mergeCell ref="B10:D10"/>
    <mergeCell ref="E10:J10"/>
    <mergeCell ref="B11:D11"/>
    <mergeCell ref="E11:J11"/>
    <mergeCell ref="B12:L12"/>
    <mergeCell ref="B14:B15"/>
    <mergeCell ref="C14:C15"/>
    <mergeCell ref="D14:D15"/>
    <mergeCell ref="E14:E15"/>
    <mergeCell ref="F14:F15"/>
    <mergeCell ref="G14:G15"/>
    <mergeCell ref="H14:H15"/>
    <mergeCell ref="J14:J15"/>
    <mergeCell ref="K14:K15"/>
    <mergeCell ref="L14:L15"/>
    <mergeCell ref="C17:E17"/>
    <mergeCell ref="C18:L18"/>
    <mergeCell ref="C22:L22"/>
    <mergeCell ref="C26:L26"/>
    <mergeCell ref="C38:L38"/>
    <mergeCell ref="C40:J40"/>
    <mergeCell ref="C42:E42"/>
    <mergeCell ref="C54:E54"/>
    <mergeCell ref="B57:E57"/>
    <mergeCell ref="B60:L61"/>
    <mergeCell ref="B63:E63"/>
  </mergeCells>
  <printOptions horizontalCentered="1"/>
  <pageMargins left="0.7" right="0.7" top="0.75" bottom="0.75" header="0.5118055555555555" footer="0.3"/>
  <pageSetup fitToHeight="1" fitToWidth="1" horizontalDpi="300" verticalDpi="300" orientation="portrait" paperSize="9"/>
  <headerFooter alignWithMargins="0">
    <oddFooter>&amp;R&amp;P / &amp;N</oddFooter>
  </headerFooter>
  <rowBreaks count="1" manualBreakCount="1">
    <brk id="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B2:I38"/>
  <sheetViews>
    <sheetView showGridLines="0" view="pageBreakPreview" zoomScaleSheetLayoutView="100" workbookViewId="0" topLeftCell="B31">
      <selection activeCell="B2" sqref="B2"/>
    </sheetView>
  </sheetViews>
  <sheetFormatPr defaultColWidth="9.140625" defaultRowHeight="18" customHeight="1"/>
  <cols>
    <col min="1" max="1" width="4.7109375" style="1" customWidth="1"/>
    <col min="2" max="2" width="9.00390625" style="2" customWidth="1"/>
    <col min="3" max="3" width="52.7109375" style="2" customWidth="1"/>
    <col min="4" max="4" width="12.28125" style="2" customWidth="1"/>
    <col min="5" max="5" width="29.57421875" style="1" customWidth="1"/>
    <col min="6" max="6" width="10.28125" style="3" customWidth="1"/>
    <col min="7" max="7" width="15.140625" style="4" customWidth="1"/>
    <col min="8" max="8" width="14.00390625" style="5" customWidth="1"/>
    <col min="9" max="9" width="17.7109375" style="4" customWidth="1"/>
    <col min="10" max="10" width="41.57421875" style="1" customWidth="1"/>
    <col min="11" max="254" width="9.140625" style="1" customWidth="1"/>
  </cols>
  <sheetData>
    <row r="1" ht="12.75" customHeight="1"/>
    <row r="2" spans="2:9" ht="33.75" customHeight="1">
      <c r="B2" s="144" t="s">
        <v>120</v>
      </c>
      <c r="C2" s="144"/>
      <c r="D2" s="144"/>
      <c r="E2" s="144"/>
      <c r="F2" s="145"/>
      <c r="G2" s="146"/>
      <c r="H2" s="146"/>
      <c r="I2" s="146"/>
    </row>
    <row r="3" spans="2:9" ht="33.75" customHeight="1">
      <c r="B3" s="147"/>
      <c r="C3" s="148"/>
      <c r="D3" s="148"/>
      <c r="E3" s="149"/>
      <c r="F3" s="145"/>
      <c r="G3" s="146"/>
      <c r="H3" s="150"/>
      <c r="I3" s="150"/>
    </row>
    <row r="4" spans="2:9" ht="29.25" customHeight="1">
      <c r="B4" s="151" t="s">
        <v>121</v>
      </c>
      <c r="C4" s="151"/>
      <c r="D4" s="152" t="s">
        <v>122</v>
      </c>
      <c r="E4" s="153">
        <f>SUM(F4/100)</f>
        <v>0.2563734150342505</v>
      </c>
      <c r="F4" s="154">
        <f>SUM((((F8*F15*F18)*100)/F24)-100)</f>
        <v>25.63734150342505</v>
      </c>
      <c r="G4"/>
      <c r="H4" s="155"/>
      <c r="I4" s="156"/>
    </row>
    <row r="5" spans="2:9" ht="12.75" customHeight="1">
      <c r="B5" s="157"/>
      <c r="C5" s="158"/>
      <c r="D5" s="158"/>
      <c r="E5" s="159"/>
      <c r="F5" s="160"/>
      <c r="G5"/>
      <c r="H5" s="155"/>
      <c r="I5" s="155"/>
    </row>
    <row r="6" spans="2:9" ht="18" customHeight="1">
      <c r="B6" s="161" t="s">
        <v>123</v>
      </c>
      <c r="C6" s="161"/>
      <c r="D6" s="162"/>
      <c r="E6" s="163"/>
      <c r="F6" s="160"/>
      <c r="G6"/>
      <c r="H6" s="164"/>
      <c r="I6" s="164"/>
    </row>
    <row r="7" spans="2:9" ht="18" customHeight="1">
      <c r="B7" s="165" t="s">
        <v>124</v>
      </c>
      <c r="C7" s="165"/>
      <c r="D7" s="166" t="s">
        <v>125</v>
      </c>
      <c r="E7" s="167">
        <v>6.16</v>
      </c>
      <c r="F7" s="160"/>
      <c r="G7"/>
      <c r="H7" s="168"/>
      <c r="I7" s="168"/>
    </row>
    <row r="8" spans="2:9" s="53" customFormat="1" ht="18" customHeight="1">
      <c r="B8" s="169" t="s">
        <v>126</v>
      </c>
      <c r="C8" s="169"/>
      <c r="D8" s="166"/>
      <c r="E8" s="170">
        <f>SUM(E7:E7)</f>
        <v>6.16</v>
      </c>
      <c r="F8" s="168">
        <f>(1+(E8/100))</f>
        <v>1.0616</v>
      </c>
      <c r="G8"/>
      <c r="H8" s="171"/>
      <c r="I8" s="171"/>
    </row>
    <row r="9" spans="2:9" s="53" customFormat="1" ht="29.25" customHeight="1">
      <c r="B9" s="157"/>
      <c r="C9" s="158"/>
      <c r="D9" s="158"/>
      <c r="E9" s="159"/>
      <c r="F9" s="160"/>
      <c r="G9"/>
      <c r="H9" s="164"/>
      <c r="I9" s="164"/>
    </row>
    <row r="10" spans="2:9" s="53" customFormat="1" ht="29.25" customHeight="1">
      <c r="B10" s="172" t="s">
        <v>127</v>
      </c>
      <c r="C10" s="172"/>
      <c r="D10" s="162"/>
      <c r="E10" s="163"/>
      <c r="F10" s="160"/>
      <c r="G10"/>
      <c r="H10" s="164"/>
      <c r="I10" s="164"/>
    </row>
    <row r="11" spans="2:9" s="53" customFormat="1" ht="29.25" customHeight="1">
      <c r="B11" s="173" t="s">
        <v>128</v>
      </c>
      <c r="C11" s="173"/>
      <c r="D11" s="174" t="s">
        <v>129</v>
      </c>
      <c r="E11" s="175"/>
      <c r="F11" s="160"/>
      <c r="G11"/>
      <c r="H11" s="168"/>
      <c r="I11" s="168"/>
    </row>
    <row r="12" spans="2:9" s="53" customFormat="1" ht="48.75" customHeight="1">
      <c r="B12" s="176" t="s">
        <v>130</v>
      </c>
      <c r="C12" s="176"/>
      <c r="D12" s="174"/>
      <c r="E12" s="167">
        <v>3</v>
      </c>
      <c r="F12" s="160"/>
      <c r="G12"/>
      <c r="H12" s="168"/>
      <c r="I12" s="168"/>
    </row>
    <row r="13" spans="2:9" s="53" customFormat="1" ht="29.25" customHeight="1">
      <c r="B13" s="176" t="s">
        <v>131</v>
      </c>
      <c r="C13" s="176"/>
      <c r="D13" s="174"/>
      <c r="E13" s="167">
        <v>0.8</v>
      </c>
      <c r="F13" s="160"/>
      <c r="G13"/>
      <c r="H13" s="168"/>
      <c r="I13" s="168"/>
    </row>
    <row r="14" spans="2:9" s="53" customFormat="1" ht="28.5" customHeight="1">
      <c r="B14" s="177" t="s">
        <v>132</v>
      </c>
      <c r="C14" s="177"/>
      <c r="D14" s="174"/>
      <c r="E14" s="178">
        <v>0.97</v>
      </c>
      <c r="F14" s="160"/>
      <c r="G14"/>
      <c r="H14" s="168"/>
      <c r="I14" s="168"/>
    </row>
    <row r="15" spans="2:9" s="53" customFormat="1" ht="25.5" customHeight="1">
      <c r="B15" s="179" t="s">
        <v>126</v>
      </c>
      <c r="C15" s="179"/>
      <c r="D15" s="174"/>
      <c r="E15" s="170">
        <f>SUM(E12:E14)</f>
        <v>4.77</v>
      </c>
      <c r="F15" s="168">
        <f>(1+(E15/100))</f>
        <v>1.0477</v>
      </c>
      <c r="G15"/>
      <c r="H15" s="171"/>
      <c r="I15" s="171"/>
    </row>
    <row r="16" spans="2:9" s="53" customFormat="1" ht="18" customHeight="1">
      <c r="B16" s="173" t="s">
        <v>133</v>
      </c>
      <c r="C16" s="173"/>
      <c r="D16" s="174" t="s">
        <v>134</v>
      </c>
      <c r="E16" s="175"/>
      <c r="F16" s="160"/>
      <c r="G16"/>
      <c r="H16" s="168"/>
      <c r="I16" s="168"/>
    </row>
    <row r="17" spans="2:9" s="53" customFormat="1" ht="18" customHeight="1">
      <c r="B17" s="176" t="s">
        <v>135</v>
      </c>
      <c r="C17" s="176"/>
      <c r="D17" s="174"/>
      <c r="E17" s="167">
        <v>0.59</v>
      </c>
      <c r="F17" s="160"/>
      <c r="G17"/>
      <c r="H17" s="168"/>
      <c r="I17" s="168"/>
    </row>
    <row r="18" spans="2:9" s="53" customFormat="1" ht="18" customHeight="1">
      <c r="B18" s="169" t="s">
        <v>126</v>
      </c>
      <c r="C18" s="169"/>
      <c r="D18" s="174"/>
      <c r="E18" s="170">
        <f>SUM(E17:E17)</f>
        <v>0.59</v>
      </c>
      <c r="F18" s="168">
        <f>(1+(E18/100))</f>
        <v>1.0059</v>
      </c>
      <c r="G18"/>
      <c r="H18" s="171"/>
      <c r="I18" s="171"/>
    </row>
    <row r="19" spans="2:9" s="53" customFormat="1" ht="31.5" customHeight="1">
      <c r="B19" s="180" t="s">
        <v>136</v>
      </c>
      <c r="C19" s="180"/>
      <c r="D19" s="181" t="s">
        <v>137</v>
      </c>
      <c r="E19" s="182"/>
      <c r="F19" s="160"/>
      <c r="G19"/>
      <c r="H19" s="168"/>
      <c r="I19" s="168"/>
    </row>
    <row r="20" spans="2:9" s="53" customFormat="1" ht="18" customHeight="1">
      <c r="B20" s="183" t="s">
        <v>138</v>
      </c>
      <c r="C20" s="183"/>
      <c r="D20" s="181"/>
      <c r="E20" s="167">
        <v>2.8</v>
      </c>
      <c r="F20" s="160"/>
      <c r="G20"/>
      <c r="H20" s="168"/>
      <c r="I20" s="168"/>
    </row>
    <row r="21" spans="2:9" s="53" customFormat="1" ht="27" customHeight="1">
      <c r="B21" s="176" t="s">
        <v>139</v>
      </c>
      <c r="C21" s="176"/>
      <c r="D21" s="181"/>
      <c r="E21" s="167">
        <v>0.65</v>
      </c>
      <c r="F21" s="160"/>
      <c r="G21"/>
      <c r="H21" s="168"/>
      <c r="I21" s="168"/>
    </row>
    <row r="22" spans="2:9" s="53" customFormat="1" ht="30" customHeight="1">
      <c r="B22" s="176" t="s">
        <v>140</v>
      </c>
      <c r="C22" s="176"/>
      <c r="D22" s="181"/>
      <c r="E22" s="167">
        <v>3</v>
      </c>
      <c r="F22" s="160"/>
      <c r="G22"/>
      <c r="H22" s="168"/>
      <c r="I22" s="168"/>
    </row>
    <row r="23" spans="2:9" s="53" customFormat="1" ht="38.25" customHeight="1">
      <c r="B23" s="177" t="s">
        <v>141</v>
      </c>
      <c r="C23" s="177"/>
      <c r="D23" s="181"/>
      <c r="E23" s="178">
        <v>4.5</v>
      </c>
      <c r="F23" s="160"/>
      <c r="G23"/>
      <c r="H23" s="168"/>
      <c r="I23" s="168"/>
    </row>
    <row r="24" spans="2:9" s="53" customFormat="1" ht="18" customHeight="1">
      <c r="B24" s="184" t="s">
        <v>126</v>
      </c>
      <c r="C24" s="184"/>
      <c r="D24" s="181"/>
      <c r="E24" s="182">
        <f>SUM(E20:E23)</f>
        <v>10.95</v>
      </c>
      <c r="F24" s="168">
        <f>(1-(E24/100))</f>
        <v>0.8905000000000001</v>
      </c>
      <c r="G24"/>
      <c r="H24" s="171"/>
      <c r="I24" s="171"/>
    </row>
    <row r="25" spans="2:9" s="53" customFormat="1" ht="33" customHeight="1">
      <c r="B25" s="185"/>
      <c r="C25" s="186"/>
      <c r="D25" s="186"/>
      <c r="E25" s="187"/>
      <c r="F25" s="160"/>
      <c r="G25"/>
      <c r="H25" s="154"/>
      <c r="I25" s="154"/>
    </row>
    <row r="26" spans="2:9" s="53" customFormat="1" ht="33" customHeight="1">
      <c r="B26" s="166" t="s">
        <v>142</v>
      </c>
      <c r="C26" s="166"/>
      <c r="D26" s="166"/>
      <c r="E26" s="166"/>
      <c r="F26" s="160"/>
      <c r="G26"/>
      <c r="H26" s="171"/>
      <c r="I26" s="171"/>
    </row>
    <row r="27" spans="2:9" s="53" customFormat="1" ht="21" customHeight="1">
      <c r="B27" s="188"/>
      <c r="C27" s="189"/>
      <c r="D27" s="189"/>
      <c r="E27" s="190"/>
      <c r="F27" s="191"/>
      <c r="G27" s="192"/>
      <c r="H27"/>
      <c r="I27"/>
    </row>
    <row r="28" spans="2:9" s="53" customFormat="1" ht="27" customHeight="1">
      <c r="B28" s="188"/>
      <c r="C28" s="189"/>
      <c r="D28" s="189"/>
      <c r="E28" s="190"/>
      <c r="F28" s="160"/>
      <c r="G28" s="192"/>
      <c r="H28"/>
      <c r="I28"/>
    </row>
    <row r="29" spans="2:9" s="53" customFormat="1" ht="18" customHeight="1">
      <c r="B29" s="188"/>
      <c r="C29" s="189"/>
      <c r="D29" s="189"/>
      <c r="E29" s="190"/>
      <c r="F29" s="160"/>
      <c r="G29" s="192"/>
      <c r="H29"/>
      <c r="I29"/>
    </row>
    <row r="30" spans="2:9" s="53" customFormat="1" ht="25.5" customHeight="1">
      <c r="B30" s="188"/>
      <c r="C30" s="189"/>
      <c r="D30" s="189"/>
      <c r="E30" s="190"/>
      <c r="F30" s="191"/>
      <c r="G30" s="192"/>
      <c r="H30"/>
      <c r="I30"/>
    </row>
    <row r="31" spans="2:9" s="53" customFormat="1" ht="18" customHeight="1">
      <c r="B31" s="188"/>
      <c r="C31" s="189"/>
      <c r="D31" s="189"/>
      <c r="E31" s="190"/>
      <c r="F31" s="160"/>
      <c r="G31"/>
      <c r="H31"/>
      <c r="I31"/>
    </row>
    <row r="32" spans="2:9" s="53" customFormat="1" ht="21" customHeight="1">
      <c r="B32" s="188" t="s">
        <v>143</v>
      </c>
      <c r="C32" s="189"/>
      <c r="D32" s="189"/>
      <c r="E32" s="190"/>
      <c r="F32" s="160"/>
      <c r="G32"/>
      <c r="H32"/>
      <c r="I32"/>
    </row>
    <row r="33" spans="2:9" s="53" customFormat="1" ht="33.75" customHeight="1">
      <c r="B33" s="193" t="s">
        <v>144</v>
      </c>
      <c r="C33" s="194" t="s">
        <v>145</v>
      </c>
      <c r="D33" s="194"/>
      <c r="E33" s="194"/>
      <c r="F33" s="154"/>
      <c r="G33" s="154"/>
      <c r="H33" s="154"/>
      <c r="I33" s="154"/>
    </row>
    <row r="34" spans="2:9" s="53" customFormat="1" ht="34.5" customHeight="1">
      <c r="B34" s="193" t="s">
        <v>146</v>
      </c>
      <c r="C34" s="194" t="s">
        <v>147</v>
      </c>
      <c r="D34" s="194"/>
      <c r="E34" s="194"/>
      <c r="F34" s="154"/>
      <c r="G34" s="154"/>
      <c r="H34" s="154"/>
      <c r="I34" s="154"/>
    </row>
    <row r="35" spans="2:9" s="53" customFormat="1" ht="36" customHeight="1">
      <c r="B35" s="193" t="s">
        <v>148</v>
      </c>
      <c r="C35" s="195" t="s">
        <v>149</v>
      </c>
      <c r="D35" s="195"/>
      <c r="E35" s="195"/>
      <c r="F35" s="154"/>
      <c r="G35" s="154"/>
      <c r="H35" s="154"/>
      <c r="I35" s="154"/>
    </row>
    <row r="36" spans="2:9" s="53" customFormat="1" ht="34.5" customHeight="1">
      <c r="B36" s="193" t="s">
        <v>150</v>
      </c>
      <c r="C36" s="194" t="s">
        <v>151</v>
      </c>
      <c r="D36" s="194"/>
      <c r="E36" s="194"/>
      <c r="F36" s="196"/>
      <c r="G36" s="197"/>
      <c r="H36" s="197"/>
      <c r="I36"/>
    </row>
    <row r="37" spans="2:9" s="53" customFormat="1" ht="22.5" customHeight="1">
      <c r="B37" s="198"/>
      <c r="C37" s="198"/>
      <c r="D37" s="198"/>
      <c r="E37" s="198"/>
      <c r="F37" s="196"/>
      <c r="G37" s="197"/>
      <c r="H37" s="197"/>
      <c r="I37"/>
    </row>
    <row r="38" spans="2:9" ht="18" customHeight="1">
      <c r="B38" s="199"/>
      <c r="C38" s="200"/>
      <c r="D38" s="200"/>
      <c r="E38" s="201"/>
      <c r="F38" s="202"/>
      <c r="G38" s="203"/>
      <c r="H38" s="204"/>
      <c r="I38" s="205"/>
    </row>
    <row r="39" ht="8.25" customHeight="1"/>
    <row r="40" ht="15.75" customHeight="1" hidden="1"/>
    <row r="41" ht="15.75" customHeight="1" hidden="1"/>
    <row r="42" ht="15.75" customHeight="1" hidden="1"/>
    <row r="43" ht="18" customHeight="1" hidden="1"/>
    <row r="51" ht="54.75" customHeight="1" hidden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8" ht="12.75" customHeight="1"/>
    <row r="65519" ht="12.75" customHeight="1"/>
    <row r="65520" ht="12.75" customHeight="1"/>
    <row r="65521" ht="12.75" customHeight="1"/>
  </sheetData>
  <sheetProtection selectLockedCells="1" selectUnlockedCells="1"/>
  <mergeCells count="30">
    <mergeCell ref="B2:E2"/>
    <mergeCell ref="B4:C4"/>
    <mergeCell ref="B6:C6"/>
    <mergeCell ref="B7:C7"/>
    <mergeCell ref="D7:D8"/>
    <mergeCell ref="B8:C8"/>
    <mergeCell ref="B10:C10"/>
    <mergeCell ref="B11:C11"/>
    <mergeCell ref="D11:D15"/>
    <mergeCell ref="B12:C12"/>
    <mergeCell ref="B13:C13"/>
    <mergeCell ref="B14:C14"/>
    <mergeCell ref="B15:C15"/>
    <mergeCell ref="B16:C16"/>
    <mergeCell ref="D16:D18"/>
    <mergeCell ref="B17:C17"/>
    <mergeCell ref="B18:C18"/>
    <mergeCell ref="B19:C19"/>
    <mergeCell ref="D19:D24"/>
    <mergeCell ref="B20:C20"/>
    <mergeCell ref="B21:C21"/>
    <mergeCell ref="B22:C22"/>
    <mergeCell ref="B23:C23"/>
    <mergeCell ref="B24:C24"/>
    <mergeCell ref="B26:E26"/>
    <mergeCell ref="C33:E33"/>
    <mergeCell ref="C34:E34"/>
    <mergeCell ref="C35:E35"/>
    <mergeCell ref="C36:E36"/>
    <mergeCell ref="B37:E37"/>
  </mergeCells>
  <printOptions horizontalCentered="1"/>
  <pageMargins left="0.7" right="0.7" top="0.75" bottom="0.75" header="0.5118055555555555" footer="0.3"/>
  <pageSetup fitToHeight="1" fitToWidth="1" horizontalDpi="300" verticalDpi="300" orientation="portrait" paperSize="9"/>
  <headerFooter alignWithMargins="0">
    <oddFooter>&amp;R&amp;P / &amp;N</oddFooter>
  </headerFooter>
  <rowBreaks count="1" manualBreakCount="1">
    <brk id="3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8"/>
  <sheetViews>
    <sheetView view="pageBreakPreview" zoomScaleSheetLayoutView="100" workbookViewId="0" topLeftCell="A1">
      <selection activeCell="D19" sqref="D19"/>
    </sheetView>
  </sheetViews>
  <sheetFormatPr defaultColWidth="9.140625" defaultRowHeight="15"/>
  <cols>
    <col min="2" max="2" width="47.8515625" style="0" customWidth="1"/>
    <col min="3" max="3" width="8.57421875" style="0" customWidth="1"/>
    <col min="4" max="4" width="14.57421875" style="0" customWidth="1"/>
    <col min="5" max="5" width="7.57421875" style="0" customWidth="1"/>
    <col min="6" max="6" width="15.140625" style="0" customWidth="1"/>
    <col min="7" max="7" width="7.00390625" style="0" customWidth="1"/>
    <col min="8" max="10" width="11.00390625" style="0" customWidth="1"/>
    <col min="11" max="11" width="11.28125" style="0" customWidth="1"/>
    <col min="12" max="12" width="11.00390625" style="0" customWidth="1"/>
    <col min="13" max="13" width="12.28125" style="0" customWidth="1"/>
    <col min="15" max="15" width="11.57421875" style="0" customWidth="1"/>
  </cols>
  <sheetData>
    <row r="2" spans="1:13" ht="24.75" customHeight="1">
      <c r="A2" s="206" t="s">
        <v>152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1:13" ht="4.5" customHeight="1">
      <c r="A3" s="207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9"/>
    </row>
    <row r="4" spans="1:13" ht="15" customHeight="1">
      <c r="A4" s="210" t="s">
        <v>153</v>
      </c>
      <c r="B4" s="211" t="s">
        <v>154</v>
      </c>
      <c r="C4" s="211" t="s">
        <v>155</v>
      </c>
      <c r="D4" s="211" t="s">
        <v>156</v>
      </c>
      <c r="E4" s="211" t="s">
        <v>157</v>
      </c>
      <c r="F4" s="211"/>
      <c r="G4" s="211" t="s">
        <v>158</v>
      </c>
      <c r="H4" s="211"/>
      <c r="I4" s="211" t="s">
        <v>159</v>
      </c>
      <c r="J4" s="211"/>
      <c r="K4" s="211" t="s">
        <v>160</v>
      </c>
      <c r="L4" s="211"/>
      <c r="M4" s="212" t="s">
        <v>161</v>
      </c>
    </row>
    <row r="5" spans="1:13" ht="15">
      <c r="A5" s="210"/>
      <c r="B5" s="211"/>
      <c r="C5" s="211"/>
      <c r="D5" s="211"/>
      <c r="E5" s="211" t="s">
        <v>122</v>
      </c>
      <c r="F5" s="211" t="s">
        <v>162</v>
      </c>
      <c r="G5" s="211" t="s">
        <v>122</v>
      </c>
      <c r="H5" s="211" t="s">
        <v>162</v>
      </c>
      <c r="I5" s="211" t="s">
        <v>122</v>
      </c>
      <c r="J5" s="211" t="s">
        <v>162</v>
      </c>
      <c r="K5" s="211" t="s">
        <v>122</v>
      </c>
      <c r="L5" s="211" t="s">
        <v>162</v>
      </c>
      <c r="M5" s="212"/>
    </row>
    <row r="6" spans="1:13" ht="4.5" customHeight="1">
      <c r="A6" s="213"/>
      <c r="B6" s="214"/>
      <c r="C6" s="215"/>
      <c r="D6" s="214"/>
      <c r="E6" s="215"/>
      <c r="F6" s="215"/>
      <c r="G6" s="215"/>
      <c r="H6" s="215"/>
      <c r="I6" s="215"/>
      <c r="J6" s="215"/>
      <c r="K6" s="215"/>
      <c r="L6" s="215"/>
      <c r="M6" s="216"/>
    </row>
    <row r="7" spans="1:13" ht="15">
      <c r="A7" s="217">
        <f>Orçamento!B17</f>
        <v>1</v>
      </c>
      <c r="B7" s="218">
        <f>Orçamento!C17</f>
        <v>0</v>
      </c>
      <c r="C7" s="219">
        <f aca="true" t="shared" si="0" ref="C7:C10">D7/$D$12</f>
        <v>0.03386969694752827</v>
      </c>
      <c r="D7" s="220">
        <f>Orçamento!K17</f>
        <v>160883.66</v>
      </c>
      <c r="E7" s="220">
        <v>34</v>
      </c>
      <c r="F7" s="220">
        <f aca="true" t="shared" si="1" ref="F7:F10">E7*D7/100</f>
        <v>54700.44440000001</v>
      </c>
      <c r="G7" s="220">
        <v>22</v>
      </c>
      <c r="H7" s="220">
        <f aca="true" t="shared" si="2" ref="H7:H10">G7*D7/100</f>
        <v>35394.4052</v>
      </c>
      <c r="I7" s="220">
        <v>22</v>
      </c>
      <c r="J7" s="220">
        <f aca="true" t="shared" si="3" ref="J7:J10">I7*D7/100</f>
        <v>35394.4052</v>
      </c>
      <c r="K7" s="220">
        <v>22</v>
      </c>
      <c r="L7" s="220">
        <f aca="true" t="shared" si="4" ref="L7:L10">K7*D7/100</f>
        <v>35394.4052</v>
      </c>
      <c r="M7" s="221">
        <f aca="true" t="shared" si="5" ref="M7:M10">F7+H7+L7+J7</f>
        <v>160883.66000000003</v>
      </c>
    </row>
    <row r="8" spans="1:13" ht="15">
      <c r="A8" s="217">
        <f>Orçamento!B40</f>
        <v>2</v>
      </c>
      <c r="B8" s="218">
        <f>Orçamento!C40</f>
        <v>0</v>
      </c>
      <c r="C8" s="219">
        <f t="shared" si="0"/>
        <v>0.8546023177414975</v>
      </c>
      <c r="D8" s="220">
        <f>Orçamento!K40</f>
        <v>4059426.6</v>
      </c>
      <c r="E8" s="220">
        <v>70</v>
      </c>
      <c r="F8" s="220">
        <f t="shared" si="1"/>
        <v>2841598.62</v>
      </c>
      <c r="G8" s="220">
        <v>10</v>
      </c>
      <c r="H8" s="220">
        <f t="shared" si="2"/>
        <v>405942.66</v>
      </c>
      <c r="I8" s="220">
        <v>10</v>
      </c>
      <c r="J8" s="220">
        <f t="shared" si="3"/>
        <v>405942.66</v>
      </c>
      <c r="K8" s="220">
        <v>10</v>
      </c>
      <c r="L8" s="220">
        <f t="shared" si="4"/>
        <v>405942.66</v>
      </c>
      <c r="M8" s="221">
        <f t="shared" si="5"/>
        <v>4059426.6000000006</v>
      </c>
    </row>
    <row r="9" spans="1:13" ht="15">
      <c r="A9" s="217">
        <f>Orçamento!B42</f>
        <v>3</v>
      </c>
      <c r="B9" s="218">
        <f>Orçamento!C42</f>
        <v>0</v>
      </c>
      <c r="C9" s="219">
        <f t="shared" si="0"/>
        <v>0.10834465148378919</v>
      </c>
      <c r="D9" s="220">
        <f>Orçamento!K42</f>
        <v>514645.41000000003</v>
      </c>
      <c r="E9" s="220">
        <v>0</v>
      </c>
      <c r="F9" s="220">
        <f t="shared" si="1"/>
        <v>0</v>
      </c>
      <c r="G9" s="220">
        <v>0</v>
      </c>
      <c r="H9" s="220">
        <f t="shared" si="2"/>
        <v>0</v>
      </c>
      <c r="I9" s="220">
        <v>40</v>
      </c>
      <c r="J9" s="220">
        <f t="shared" si="3"/>
        <v>205858.16400000002</v>
      </c>
      <c r="K9" s="220">
        <v>60</v>
      </c>
      <c r="L9" s="220">
        <f t="shared" si="4"/>
        <v>308787.24600000004</v>
      </c>
      <c r="M9" s="221">
        <f t="shared" si="5"/>
        <v>514645.41000000003</v>
      </c>
    </row>
    <row r="10" spans="1:13" ht="15">
      <c r="A10" s="217">
        <f>Orçamento!B54</f>
        <v>4</v>
      </c>
      <c r="B10" s="218">
        <f>Orçamento!C54</f>
        <v>0</v>
      </c>
      <c r="C10" s="219">
        <f t="shared" si="0"/>
        <v>0.0031833338271850028</v>
      </c>
      <c r="D10" s="220">
        <f>Orçamento!K54</f>
        <v>15121.08</v>
      </c>
      <c r="E10" s="220">
        <v>0</v>
      </c>
      <c r="F10" s="220">
        <f t="shared" si="1"/>
        <v>0</v>
      </c>
      <c r="G10" s="220">
        <v>0</v>
      </c>
      <c r="H10" s="220">
        <f t="shared" si="2"/>
        <v>0</v>
      </c>
      <c r="I10" s="220">
        <v>0</v>
      </c>
      <c r="J10" s="220">
        <f t="shared" si="3"/>
        <v>0</v>
      </c>
      <c r="K10" s="220">
        <v>100</v>
      </c>
      <c r="L10" s="220">
        <f t="shared" si="4"/>
        <v>15121.08</v>
      </c>
      <c r="M10" s="221">
        <f t="shared" si="5"/>
        <v>15121.08</v>
      </c>
    </row>
    <row r="11" spans="1:13" ht="4.5" customHeight="1">
      <c r="A11" s="222"/>
      <c r="B11" s="223"/>
      <c r="C11" s="224"/>
      <c r="D11" s="225"/>
      <c r="E11" s="225"/>
      <c r="F11" s="225"/>
      <c r="G11" s="224"/>
      <c r="H11" s="225"/>
      <c r="I11" s="225"/>
      <c r="J11" s="225"/>
      <c r="K11" s="225"/>
      <c r="L11" s="225"/>
      <c r="M11" s="226"/>
    </row>
    <row r="12" spans="1:13" ht="15">
      <c r="A12" s="227"/>
      <c r="B12" s="228" t="s">
        <v>163</v>
      </c>
      <c r="C12" s="229"/>
      <c r="D12" s="230">
        <f>SUM(D7:D10)</f>
        <v>4750076.75</v>
      </c>
      <c r="E12" s="231">
        <f>F12/$D$12*100</f>
        <v>60.97373193812079</v>
      </c>
      <c r="F12" s="231">
        <f>SUM(F7:F10)</f>
        <v>2896299.0644</v>
      </c>
      <c r="G12" s="231">
        <f>H12/$D$12*100</f>
        <v>9.291156510260597</v>
      </c>
      <c r="H12" s="230">
        <f>SUM(H7:H10)</f>
        <v>441337.06519999995</v>
      </c>
      <c r="I12" s="231">
        <f>J12/$D$12*100</f>
        <v>13.624942569612164</v>
      </c>
      <c r="J12" s="231">
        <f>SUM(J7:J10)</f>
        <v>647195.2292</v>
      </c>
      <c r="K12" s="231">
        <f>L12/$D$12*100</f>
        <v>16.11016898200645</v>
      </c>
      <c r="L12" s="231">
        <f>SUM(L7:L10)</f>
        <v>765245.3912</v>
      </c>
      <c r="M12" s="232">
        <f>F12+H12+L12+J12</f>
        <v>4750076.75</v>
      </c>
    </row>
    <row r="13" spans="1:13" ht="4.5" customHeight="1">
      <c r="A13" s="233"/>
      <c r="B13" s="234"/>
      <c r="C13" s="235"/>
      <c r="D13" s="225"/>
      <c r="E13" s="236"/>
      <c r="F13" s="225"/>
      <c r="G13" s="235"/>
      <c r="H13" s="225"/>
      <c r="I13" s="225"/>
      <c r="J13" s="225"/>
      <c r="K13" s="225"/>
      <c r="L13" s="225"/>
      <c r="M13" s="237"/>
    </row>
    <row r="14" spans="1:13" ht="15">
      <c r="A14" s="227"/>
      <c r="B14" s="228" t="s">
        <v>164</v>
      </c>
      <c r="C14" s="238">
        <f>SUM(C7:C10)</f>
        <v>1</v>
      </c>
      <c r="D14" s="239"/>
      <c r="E14" s="240">
        <f>F12/D12</f>
        <v>0.6097373193812079</v>
      </c>
      <c r="F14" s="241"/>
      <c r="G14" s="241">
        <f>H12/D12</f>
        <v>0.09291156510260597</v>
      </c>
      <c r="H14" s="241"/>
      <c r="I14" s="241">
        <f>J12/D12</f>
        <v>0.13624942569612164</v>
      </c>
      <c r="J14" s="241"/>
      <c r="K14" s="241">
        <f>L12/D12</f>
        <v>0.16110168982006448</v>
      </c>
      <c r="L14" s="241"/>
      <c r="M14" s="242">
        <f>E14+G14+K14+I14</f>
        <v>1</v>
      </c>
    </row>
    <row r="15" spans="1:15" ht="15">
      <c r="A15" s="243"/>
      <c r="B15" s="244"/>
      <c r="C15" s="245"/>
      <c r="D15" s="244"/>
      <c r="E15" s="245"/>
      <c r="F15" s="245"/>
      <c r="G15" s="245"/>
      <c r="H15" s="245"/>
      <c r="I15" s="245"/>
      <c r="J15" s="245"/>
      <c r="K15" s="245"/>
      <c r="L15" s="245"/>
      <c r="M15" s="246"/>
      <c r="O15" s="247"/>
    </row>
    <row r="16" spans="1:13" ht="15" customHeight="1">
      <c r="A16" s="248" t="s">
        <v>119</v>
      </c>
      <c r="B16" s="248"/>
      <c r="C16" s="249"/>
      <c r="D16" s="250"/>
      <c r="E16" s="251"/>
      <c r="F16" s="252"/>
      <c r="G16" s="251"/>
      <c r="H16" s="253"/>
      <c r="I16" s="253"/>
      <c r="J16" s="254"/>
      <c r="K16" s="254"/>
      <c r="L16" s="254"/>
      <c r="M16" s="246"/>
    </row>
    <row r="17" spans="1:13" ht="15" customHeight="1">
      <c r="A17" s="255"/>
      <c r="B17" s="256"/>
      <c r="C17" s="257"/>
      <c r="D17" s="258"/>
      <c r="E17" s="258"/>
      <c r="F17" s="257"/>
      <c r="G17" s="258"/>
      <c r="H17" s="258"/>
      <c r="I17" s="258"/>
      <c r="J17" s="258"/>
      <c r="K17" s="259"/>
      <c r="L17" s="260"/>
      <c r="M17" s="261"/>
    </row>
    <row r="18" spans="1:13" ht="15" customHeight="1">
      <c r="A18" s="262"/>
      <c r="B18" s="262"/>
      <c r="C18" s="263"/>
      <c r="D18" s="264"/>
      <c r="E18" s="264"/>
      <c r="F18" s="265"/>
      <c r="G18" s="266"/>
      <c r="H18" s="266"/>
      <c r="I18" s="266"/>
      <c r="J18" s="266"/>
      <c r="K18" s="267"/>
      <c r="L18" s="267"/>
      <c r="M18" s="245"/>
    </row>
    <row r="65536" ht="15"/>
  </sheetData>
  <sheetProtection selectLockedCells="1" selectUnlockedCells="1"/>
  <mergeCells count="13">
    <mergeCell ref="A2:M2"/>
    <mergeCell ref="A4:A5"/>
    <mergeCell ref="B4:B5"/>
    <mergeCell ref="C4:C5"/>
    <mergeCell ref="D4:D5"/>
    <mergeCell ref="E4:F4"/>
    <mergeCell ref="G4:H4"/>
    <mergeCell ref="I4:J4"/>
    <mergeCell ref="K4:L4"/>
    <mergeCell ref="M4:M5"/>
    <mergeCell ref="A16:B16"/>
    <mergeCell ref="D17:E17"/>
    <mergeCell ref="K18:L18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Tallyta</dc:creator>
  <cp:keywords/>
  <dc:description/>
  <cp:lastModifiedBy/>
  <cp:lastPrinted>2016-07-28T18:00:50Z</cp:lastPrinted>
  <dcterms:created xsi:type="dcterms:W3CDTF">2016-07-28T18:17:32Z</dcterms:created>
  <dcterms:modified xsi:type="dcterms:W3CDTF">2016-08-01T13:18:54Z</dcterms:modified>
  <cp:category/>
  <cp:version/>
  <cp:contentType/>
  <cp:contentStatus/>
  <cp:revision>1</cp:revision>
</cp:coreProperties>
</file>